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C:\Users\ryan.weber\Dropbox\REGINA\4. Research and Local Smart Specialisaton\WP3\"/>
    </mc:Choice>
  </mc:AlternateContent>
  <bookViews>
    <workbookView xWindow="0" yWindow="0" windowWidth="23250" windowHeight="12435" tabRatio="918" activeTab="8"/>
  </bookViews>
  <sheets>
    <sheet name="Base Year Population" sheetId="1" r:id="rId1"/>
    <sheet name="Comments" sheetId="7" state="hidden" r:id="rId2"/>
    <sheet name="Fertility" sheetId="9" r:id="rId3"/>
    <sheet name="Mortality" sheetId="10" r:id="rId4"/>
    <sheet name="Migration" sheetId="8" r:id="rId5"/>
    <sheet name="Employment Shock" sheetId="14" r:id="rId6"/>
    <sheet name="IndirectMig" sheetId="17" state="hidden" r:id="rId7"/>
    <sheet name="Official Projections" sheetId="6" r:id="rId8"/>
    <sheet name="Dashboard" sheetId="4" r:id="rId9"/>
    <sheet name="Projections in Detail" sheetId="2" r:id="rId10"/>
    <sheet name="Graph Tables" sheetId="5" state="hidden" r:id="rId11"/>
    <sheet name="Basecalc" sheetId="12" state="hidden" r:id="rId12"/>
    <sheet name="Shockcalc" sheetId="15" state="hidden" r:id="rId13"/>
    <sheet name="Equilcalc" sheetId="18" state="hidden" r:id="rId14"/>
  </sheets>
  <definedNames>
    <definedName name="solver_adj" localSheetId="4" hidden="1">Migration!$K$29:$K$47</definedName>
    <definedName name="solver_cvg" localSheetId="4" hidden="1">0.0001</definedName>
    <definedName name="solver_drv" localSheetId="4" hidden="1">1</definedName>
    <definedName name="solver_eng" localSheetId="4" hidden="1">1</definedName>
    <definedName name="solver_est" localSheetId="4" hidden="1">1</definedName>
    <definedName name="solver_itr" localSheetId="4" hidden="1">2147483647</definedName>
    <definedName name="solver_mip" localSheetId="4" hidden="1">2147483647</definedName>
    <definedName name="solver_mni" localSheetId="4" hidden="1">30</definedName>
    <definedName name="solver_mrt" localSheetId="4" hidden="1">0.075</definedName>
    <definedName name="solver_msl" localSheetId="4" hidden="1">2</definedName>
    <definedName name="solver_neg" localSheetId="4" hidden="1">2</definedName>
    <definedName name="solver_nod" localSheetId="4" hidden="1">2147483647</definedName>
    <definedName name="solver_num" localSheetId="4" hidden="1">0</definedName>
    <definedName name="solver_nwt" localSheetId="4" hidden="1">1</definedName>
    <definedName name="solver_opt" localSheetId="4" hidden="1">Migration!$J$22</definedName>
    <definedName name="solver_pre" localSheetId="4" hidden="1">0.000001</definedName>
    <definedName name="solver_rbv" localSheetId="4" hidden="1">1</definedName>
    <definedName name="solver_rlx" localSheetId="4" hidden="1">2</definedName>
    <definedName name="solver_rsd" localSheetId="4" hidden="1">0</definedName>
    <definedName name="solver_scl" localSheetId="4" hidden="1">1</definedName>
    <definedName name="solver_sho" localSheetId="4" hidden="1">2</definedName>
    <definedName name="solver_ssz" localSheetId="4" hidden="1">100</definedName>
    <definedName name="solver_tim" localSheetId="4" hidden="1">2147483647</definedName>
    <definedName name="solver_tol" localSheetId="4" hidden="1">0.01</definedName>
    <definedName name="solver_typ" localSheetId="4" hidden="1">3</definedName>
    <definedName name="solver_val" localSheetId="4" hidden="1">100</definedName>
    <definedName name="solver_ver" localSheetId="4" hidden="1">3</definedName>
  </definedNames>
  <calcPr calcId="171027"/>
</workbook>
</file>

<file path=xl/calcChain.xml><?xml version="1.0" encoding="utf-8"?>
<calcChain xmlns="http://schemas.openxmlformats.org/spreadsheetml/2006/main">
  <c r="K19" i="8" l="1"/>
  <c r="L19" i="8"/>
  <c r="M19" i="8"/>
  <c r="N19" i="8"/>
  <c r="O19" i="8"/>
  <c r="P19" i="8"/>
  <c r="A13" i="4" l="1"/>
  <c r="C51" i="2" l="1"/>
  <c r="C25" i="2"/>
  <c r="C2" i="2"/>
  <c r="C2" i="6"/>
  <c r="E2" i="14"/>
  <c r="G2" i="8"/>
  <c r="D2" i="10"/>
  <c r="E2" i="9"/>
  <c r="T15" i="8" l="1"/>
  <c r="U15" i="8"/>
  <c r="V15" i="8"/>
  <c r="W15" i="8"/>
  <c r="X15" i="8"/>
  <c r="Y15" i="8"/>
  <c r="M68" i="2"/>
  <c r="M60" i="2"/>
  <c r="S15" i="8"/>
  <c r="J19" i="8"/>
  <c r="M89" i="18"/>
  <c r="N89" i="18" s="1"/>
  <c r="O89" i="18" s="1"/>
  <c r="P89" i="18" s="1"/>
  <c r="Q89" i="18" s="1"/>
  <c r="R89" i="18" s="1"/>
  <c r="S89" i="18" s="1"/>
  <c r="C89" i="18"/>
  <c r="D89" i="18" s="1"/>
  <c r="E89" i="18" s="1"/>
  <c r="F89" i="18" s="1"/>
  <c r="G89" i="18" s="1"/>
  <c r="H89" i="18" s="1"/>
  <c r="I89" i="18" s="1"/>
  <c r="M88" i="18"/>
  <c r="N88" i="18" s="1"/>
  <c r="O88" i="18" s="1"/>
  <c r="P88" i="18" s="1"/>
  <c r="Q88" i="18" s="1"/>
  <c r="R88" i="18" s="1"/>
  <c r="S88" i="18" s="1"/>
  <c r="G88" i="18"/>
  <c r="H88" i="18" s="1"/>
  <c r="I88" i="18" s="1"/>
  <c r="C88" i="18"/>
  <c r="D88" i="18" s="1"/>
  <c r="E88" i="18" s="1"/>
  <c r="F88" i="18" s="1"/>
  <c r="M87" i="18"/>
  <c r="N87" i="18" s="1"/>
  <c r="O87" i="18" s="1"/>
  <c r="P87" i="18" s="1"/>
  <c r="Q87" i="18" s="1"/>
  <c r="R87" i="18" s="1"/>
  <c r="S87" i="18" s="1"/>
  <c r="C87" i="18"/>
  <c r="D87" i="18" s="1"/>
  <c r="E87" i="18" s="1"/>
  <c r="F87" i="18" s="1"/>
  <c r="G87" i="18" s="1"/>
  <c r="H87" i="18" s="1"/>
  <c r="I87" i="18" s="1"/>
  <c r="N86" i="18"/>
  <c r="O86" i="18" s="1"/>
  <c r="P86" i="18" s="1"/>
  <c r="Q86" i="18" s="1"/>
  <c r="R86" i="18" s="1"/>
  <c r="S86" i="18" s="1"/>
  <c r="M86" i="18"/>
  <c r="D86" i="18"/>
  <c r="E86" i="18" s="1"/>
  <c r="F86" i="18" s="1"/>
  <c r="G86" i="18" s="1"/>
  <c r="H86" i="18" s="1"/>
  <c r="I86" i="18" s="1"/>
  <c r="C86" i="18"/>
  <c r="M85" i="18"/>
  <c r="N85" i="18" s="1"/>
  <c r="O85" i="18" s="1"/>
  <c r="P85" i="18" s="1"/>
  <c r="Q85" i="18" s="1"/>
  <c r="R85" i="18" s="1"/>
  <c r="S85" i="18" s="1"/>
  <c r="C85" i="18"/>
  <c r="D85" i="18" s="1"/>
  <c r="E85" i="18" s="1"/>
  <c r="F85" i="18" s="1"/>
  <c r="G85" i="18" s="1"/>
  <c r="H85" i="18" s="1"/>
  <c r="I85" i="18" s="1"/>
  <c r="M84" i="18"/>
  <c r="N84" i="18" s="1"/>
  <c r="O84" i="18" s="1"/>
  <c r="P84" i="18" s="1"/>
  <c r="Q84" i="18" s="1"/>
  <c r="R84" i="18" s="1"/>
  <c r="S84" i="18" s="1"/>
  <c r="C84" i="18"/>
  <c r="D84" i="18" s="1"/>
  <c r="E84" i="18" s="1"/>
  <c r="F84" i="18" s="1"/>
  <c r="G84" i="18" s="1"/>
  <c r="H84" i="18" s="1"/>
  <c r="I84" i="18" s="1"/>
  <c r="M83" i="18"/>
  <c r="N83" i="18" s="1"/>
  <c r="O83" i="18" s="1"/>
  <c r="P83" i="18" s="1"/>
  <c r="Q83" i="18" s="1"/>
  <c r="R83" i="18" s="1"/>
  <c r="S83" i="18" s="1"/>
  <c r="D83" i="18"/>
  <c r="E83" i="18" s="1"/>
  <c r="F83" i="18" s="1"/>
  <c r="G83" i="18" s="1"/>
  <c r="H83" i="18" s="1"/>
  <c r="I83" i="18" s="1"/>
  <c r="C83" i="18"/>
  <c r="M82" i="18"/>
  <c r="N82" i="18" s="1"/>
  <c r="O82" i="18" s="1"/>
  <c r="P82" i="18" s="1"/>
  <c r="Q82" i="18" s="1"/>
  <c r="R82" i="18" s="1"/>
  <c r="S82" i="18" s="1"/>
  <c r="C82" i="18"/>
  <c r="D82" i="18" s="1"/>
  <c r="E82" i="18" s="1"/>
  <c r="F82" i="18" s="1"/>
  <c r="G82" i="18" s="1"/>
  <c r="H82" i="18" s="1"/>
  <c r="I82" i="18" s="1"/>
  <c r="M81" i="18"/>
  <c r="N81" i="18" s="1"/>
  <c r="O81" i="18" s="1"/>
  <c r="P81" i="18" s="1"/>
  <c r="Q81" i="18" s="1"/>
  <c r="R81" i="18" s="1"/>
  <c r="S81" i="18" s="1"/>
  <c r="C81" i="18"/>
  <c r="D81" i="18" s="1"/>
  <c r="E81" i="18" s="1"/>
  <c r="F81" i="18" s="1"/>
  <c r="G81" i="18" s="1"/>
  <c r="H81" i="18" s="1"/>
  <c r="I81" i="18" s="1"/>
  <c r="M80" i="18"/>
  <c r="N80" i="18" s="1"/>
  <c r="O80" i="18" s="1"/>
  <c r="P80" i="18" s="1"/>
  <c r="Q80" i="18" s="1"/>
  <c r="R80" i="18" s="1"/>
  <c r="S80" i="18" s="1"/>
  <c r="C80" i="18"/>
  <c r="D80" i="18" s="1"/>
  <c r="E80" i="18" s="1"/>
  <c r="F80" i="18" s="1"/>
  <c r="G80" i="18" s="1"/>
  <c r="H80" i="18" s="1"/>
  <c r="I80" i="18" s="1"/>
  <c r="M79" i="18"/>
  <c r="N79" i="18" s="1"/>
  <c r="O79" i="18" s="1"/>
  <c r="P79" i="18" s="1"/>
  <c r="Q79" i="18" s="1"/>
  <c r="R79" i="18" s="1"/>
  <c r="S79" i="18" s="1"/>
  <c r="C79" i="18"/>
  <c r="M78" i="18"/>
  <c r="N78" i="18" s="1"/>
  <c r="O78" i="18" s="1"/>
  <c r="P78" i="18" s="1"/>
  <c r="Q78" i="18" s="1"/>
  <c r="R78" i="18" s="1"/>
  <c r="S78" i="18" s="1"/>
  <c r="C78" i="18"/>
  <c r="D78" i="18" s="1"/>
  <c r="E78" i="18" s="1"/>
  <c r="F78" i="18" s="1"/>
  <c r="G78" i="18" s="1"/>
  <c r="H78" i="18" s="1"/>
  <c r="I78" i="18" s="1"/>
  <c r="O77" i="18"/>
  <c r="P77" i="18" s="1"/>
  <c r="Q77" i="18" s="1"/>
  <c r="R77" i="18" s="1"/>
  <c r="S77" i="18" s="1"/>
  <c r="M77" i="18"/>
  <c r="N77" i="18" s="1"/>
  <c r="C77" i="18"/>
  <c r="D77" i="18" s="1"/>
  <c r="E77" i="18" s="1"/>
  <c r="F77" i="18" s="1"/>
  <c r="G77" i="18" s="1"/>
  <c r="H77" i="18" s="1"/>
  <c r="I77" i="18" s="1"/>
  <c r="M76" i="18"/>
  <c r="N76" i="18" s="1"/>
  <c r="O76" i="18" s="1"/>
  <c r="P76" i="18" s="1"/>
  <c r="Q76" i="18" s="1"/>
  <c r="R76" i="18" s="1"/>
  <c r="S76" i="18" s="1"/>
  <c r="C76" i="18"/>
  <c r="D76" i="18" s="1"/>
  <c r="E76" i="18" s="1"/>
  <c r="F76" i="18" s="1"/>
  <c r="G76" i="18" s="1"/>
  <c r="H76" i="18" s="1"/>
  <c r="I76" i="18" s="1"/>
  <c r="M75" i="18"/>
  <c r="N75" i="18" s="1"/>
  <c r="O75" i="18" s="1"/>
  <c r="P75" i="18" s="1"/>
  <c r="Q75" i="18" s="1"/>
  <c r="R75" i="18" s="1"/>
  <c r="S75" i="18" s="1"/>
  <c r="C75" i="18"/>
  <c r="D75" i="18" s="1"/>
  <c r="E75" i="18" s="1"/>
  <c r="F75" i="18" s="1"/>
  <c r="G75" i="18" s="1"/>
  <c r="H75" i="18" s="1"/>
  <c r="I75" i="18" s="1"/>
  <c r="M74" i="18"/>
  <c r="N74" i="18" s="1"/>
  <c r="O74" i="18" s="1"/>
  <c r="P74" i="18" s="1"/>
  <c r="Q74" i="18" s="1"/>
  <c r="R74" i="18" s="1"/>
  <c r="S74" i="18" s="1"/>
  <c r="C74" i="18"/>
  <c r="D74" i="18" s="1"/>
  <c r="E74" i="18" s="1"/>
  <c r="F74" i="18" s="1"/>
  <c r="G74" i="18" s="1"/>
  <c r="H74" i="18" s="1"/>
  <c r="I74" i="18" s="1"/>
  <c r="O73" i="18"/>
  <c r="P73" i="18" s="1"/>
  <c r="Q73" i="18" s="1"/>
  <c r="R73" i="18" s="1"/>
  <c r="S73" i="18" s="1"/>
  <c r="M73" i="18"/>
  <c r="N73" i="18" s="1"/>
  <c r="D73" i="18"/>
  <c r="E73" i="18" s="1"/>
  <c r="F73" i="18" s="1"/>
  <c r="G73" i="18" s="1"/>
  <c r="H73" i="18" s="1"/>
  <c r="I73" i="18" s="1"/>
  <c r="C73" i="18"/>
  <c r="M72" i="18"/>
  <c r="C72" i="18"/>
  <c r="D72" i="18" s="1"/>
  <c r="E72" i="18" s="1"/>
  <c r="F72" i="18" s="1"/>
  <c r="G72" i="18" s="1"/>
  <c r="H72" i="18" s="1"/>
  <c r="I72" i="18" s="1"/>
  <c r="N71" i="18"/>
  <c r="O71" i="18" s="1"/>
  <c r="M71" i="18"/>
  <c r="C71" i="18"/>
  <c r="D71" i="18" s="1"/>
  <c r="E71" i="18" s="1"/>
  <c r="M55" i="18"/>
  <c r="M23" i="18"/>
  <c r="C23" i="18"/>
  <c r="M22" i="18"/>
  <c r="M71" i="2" s="1"/>
  <c r="C22" i="18"/>
  <c r="C71" i="2" s="1"/>
  <c r="M21" i="18"/>
  <c r="M70" i="2" s="1"/>
  <c r="C21" i="18"/>
  <c r="C70" i="2" s="1"/>
  <c r="M20" i="18"/>
  <c r="M69" i="2" s="1"/>
  <c r="C20" i="18"/>
  <c r="C69" i="2" s="1"/>
  <c r="M19" i="18"/>
  <c r="M63" i="18" s="1"/>
  <c r="C19" i="18"/>
  <c r="C68" i="2" s="1"/>
  <c r="M18" i="18"/>
  <c r="M67" i="2" s="1"/>
  <c r="C18" i="18"/>
  <c r="C67" i="2" s="1"/>
  <c r="M17" i="18"/>
  <c r="M66" i="2" s="1"/>
  <c r="C17" i="18"/>
  <c r="C66" i="2" s="1"/>
  <c r="M16" i="18"/>
  <c r="M65" i="2" s="1"/>
  <c r="C16" i="18"/>
  <c r="C65" i="2" s="1"/>
  <c r="M15" i="18"/>
  <c r="M64" i="2" s="1"/>
  <c r="C15" i="18"/>
  <c r="M14" i="18"/>
  <c r="M63" i="2" s="1"/>
  <c r="C14" i="18"/>
  <c r="C63" i="2" s="1"/>
  <c r="M13" i="18"/>
  <c r="M62" i="2" s="1"/>
  <c r="C13" i="18"/>
  <c r="C62" i="2" s="1"/>
  <c r="M12" i="18"/>
  <c r="M61" i="2" s="1"/>
  <c r="C12" i="18"/>
  <c r="C61" i="2" s="1"/>
  <c r="M11" i="18"/>
  <c r="C11" i="18"/>
  <c r="C60" i="2" s="1"/>
  <c r="M10" i="18"/>
  <c r="M54" i="18" s="1"/>
  <c r="C10" i="18"/>
  <c r="C59" i="2" s="1"/>
  <c r="M9" i="18"/>
  <c r="M58" i="2" s="1"/>
  <c r="C9" i="18"/>
  <c r="C58" i="2" s="1"/>
  <c r="M8" i="18"/>
  <c r="M57" i="2" s="1"/>
  <c r="C8" i="18"/>
  <c r="C52" i="18" s="1"/>
  <c r="M7" i="18"/>
  <c r="M51" i="18" s="1"/>
  <c r="C7" i="18"/>
  <c r="C56" i="2" s="1"/>
  <c r="M6" i="18"/>
  <c r="M55" i="2" s="1"/>
  <c r="C6" i="18"/>
  <c r="C55" i="2" s="1"/>
  <c r="M5" i="18"/>
  <c r="M49" i="18" s="1"/>
  <c r="C5" i="18"/>
  <c r="C54" i="2" s="1"/>
  <c r="M4" i="18"/>
  <c r="M53" i="2" s="1"/>
  <c r="C4" i="18"/>
  <c r="C53" i="2" s="1"/>
  <c r="M3" i="18"/>
  <c r="C3" i="18"/>
  <c r="J23" i="6"/>
  <c r="S23" i="6"/>
  <c r="T23" i="6"/>
  <c r="AB4" i="6"/>
  <c r="AC4" i="6"/>
  <c r="AD4" i="6"/>
  <c r="AD23" i="6" s="1"/>
  <c r="AB5" i="6"/>
  <c r="AC5" i="6"/>
  <c r="AD5" i="6"/>
  <c r="AB6" i="6"/>
  <c r="AC6" i="6"/>
  <c r="AD6" i="6"/>
  <c r="AB7" i="6"/>
  <c r="AC7" i="6"/>
  <c r="AD7" i="6"/>
  <c r="AB8" i="6"/>
  <c r="AC8" i="6"/>
  <c r="AD8" i="6"/>
  <c r="AB9" i="6"/>
  <c r="AC9" i="6"/>
  <c r="AD9" i="6"/>
  <c r="AB10" i="6"/>
  <c r="AC10" i="6"/>
  <c r="AD10" i="6"/>
  <c r="AB11" i="6"/>
  <c r="AC11" i="6"/>
  <c r="AD11" i="6"/>
  <c r="AB12" i="6"/>
  <c r="AC12" i="6"/>
  <c r="AD12" i="6"/>
  <c r="AB13" i="6"/>
  <c r="AC13" i="6"/>
  <c r="AD13" i="6"/>
  <c r="AB14" i="6"/>
  <c r="AC14" i="6"/>
  <c r="AD14" i="6"/>
  <c r="AB15" i="6"/>
  <c r="AC15" i="6"/>
  <c r="AD15" i="6"/>
  <c r="AB16" i="6"/>
  <c r="AC16" i="6"/>
  <c r="AD16" i="6"/>
  <c r="AB17" i="6"/>
  <c r="AC17" i="6"/>
  <c r="AD17" i="6"/>
  <c r="AB18" i="6"/>
  <c r="AC18" i="6"/>
  <c r="AD18" i="6"/>
  <c r="AB19" i="6"/>
  <c r="AC19" i="6"/>
  <c r="AD19" i="6"/>
  <c r="AB20" i="6"/>
  <c r="AC20" i="6"/>
  <c r="AD20" i="6"/>
  <c r="AB21" i="6"/>
  <c r="AC21" i="6"/>
  <c r="AD21" i="6"/>
  <c r="AB22" i="6"/>
  <c r="AC22" i="6"/>
  <c r="AD22" i="6"/>
  <c r="M59" i="18" l="1"/>
  <c r="M54" i="2"/>
  <c r="C48" i="18"/>
  <c r="M56" i="2"/>
  <c r="M52" i="18"/>
  <c r="C57" i="2"/>
  <c r="C59" i="18"/>
  <c r="C53" i="18"/>
  <c r="M62" i="18"/>
  <c r="M59" i="2"/>
  <c r="M61" i="18"/>
  <c r="C51" i="18"/>
  <c r="C64" i="2"/>
  <c r="F71" i="18"/>
  <c r="C60" i="18"/>
  <c r="P71" i="18"/>
  <c r="D79" i="18"/>
  <c r="E79" i="18" s="1"/>
  <c r="F79" i="18" s="1"/>
  <c r="G79" i="18" s="1"/>
  <c r="H79" i="18" s="1"/>
  <c r="I79" i="18" s="1"/>
  <c r="C56" i="18"/>
  <c r="C64" i="18"/>
  <c r="M64" i="18"/>
  <c r="C61" i="18"/>
  <c r="C65" i="18"/>
  <c r="N72" i="18"/>
  <c r="O72" i="18" s="1"/>
  <c r="P72" i="18" s="1"/>
  <c r="Q72" i="18" s="1"/>
  <c r="R72" i="18" s="1"/>
  <c r="S72" i="18" s="1"/>
  <c r="M90" i="18"/>
  <c r="C90" i="18"/>
  <c r="M60" i="18"/>
  <c r="M65" i="18"/>
  <c r="M48" i="18"/>
  <c r="C50" i="18"/>
  <c r="C54" i="18"/>
  <c r="C62" i="18"/>
  <c r="C66" i="18"/>
  <c r="C58" i="18"/>
  <c r="C63" i="18"/>
  <c r="M66" i="18"/>
  <c r="C49" i="18"/>
  <c r="M50" i="18"/>
  <c r="M53" i="18"/>
  <c r="M56" i="18"/>
  <c r="C55" i="18"/>
  <c r="C57" i="18"/>
  <c r="M57" i="18"/>
  <c r="M58" i="18"/>
  <c r="N90" i="18" l="1"/>
  <c r="D90" i="18"/>
  <c r="G71" i="18"/>
  <c r="F90" i="18"/>
  <c r="E90" i="18"/>
  <c r="P90" i="18"/>
  <c r="Q71" i="18"/>
  <c r="C67" i="18"/>
  <c r="O90" i="18"/>
  <c r="M67" i="18"/>
  <c r="R71" i="18" l="1"/>
  <c r="Q90" i="18"/>
  <c r="G90" i="18"/>
  <c r="H71" i="18"/>
  <c r="R90" i="18" l="1"/>
  <c r="S71" i="18"/>
  <c r="S90" i="18" s="1"/>
  <c r="H90" i="18"/>
  <c r="I71" i="18"/>
  <c r="I90" i="18" s="1"/>
  <c r="L52" i="8" l="1"/>
  <c r="M52" i="8"/>
  <c r="N52" i="8"/>
  <c r="O52" i="8"/>
  <c r="P52" i="8"/>
  <c r="Q52" i="8"/>
  <c r="L53" i="8"/>
  <c r="M53" i="8"/>
  <c r="N53" i="8"/>
  <c r="O53" i="8"/>
  <c r="P53" i="8"/>
  <c r="Q53" i="8"/>
  <c r="L54" i="8"/>
  <c r="M54" i="8"/>
  <c r="N54" i="8"/>
  <c r="O54" i="8"/>
  <c r="P54" i="8"/>
  <c r="Q54" i="8"/>
  <c r="L55" i="8"/>
  <c r="M55" i="8"/>
  <c r="N55" i="8"/>
  <c r="O55" i="8"/>
  <c r="P55" i="8"/>
  <c r="Q55" i="8"/>
  <c r="L56" i="8"/>
  <c r="M56" i="8"/>
  <c r="N56" i="8"/>
  <c r="O56" i="8"/>
  <c r="P56" i="8"/>
  <c r="Q56" i="8"/>
  <c r="L57" i="8"/>
  <c r="M57" i="8"/>
  <c r="N57" i="8"/>
  <c r="O57" i="8"/>
  <c r="P57" i="8"/>
  <c r="Q57" i="8"/>
  <c r="L58" i="8"/>
  <c r="M58" i="8"/>
  <c r="N58" i="8"/>
  <c r="O58" i="8"/>
  <c r="P58" i="8"/>
  <c r="Q58" i="8"/>
  <c r="L59" i="8"/>
  <c r="M59" i="8"/>
  <c r="N59" i="8"/>
  <c r="O59" i="8"/>
  <c r="P59" i="8"/>
  <c r="Q59" i="8"/>
  <c r="L60" i="8"/>
  <c r="M60" i="8"/>
  <c r="N60" i="8"/>
  <c r="O60" i="8"/>
  <c r="P60" i="8"/>
  <c r="Q60" i="8"/>
  <c r="L61" i="8"/>
  <c r="M61" i="8"/>
  <c r="N61" i="8"/>
  <c r="O61" i="8"/>
  <c r="P61" i="8"/>
  <c r="Q61" i="8"/>
  <c r="L62" i="8"/>
  <c r="M62" i="8"/>
  <c r="N62" i="8"/>
  <c r="O62" i="8"/>
  <c r="P62" i="8"/>
  <c r="Q62" i="8"/>
  <c r="L63" i="8"/>
  <c r="M63" i="8"/>
  <c r="N63" i="8"/>
  <c r="O63" i="8"/>
  <c r="P63" i="8"/>
  <c r="Q63" i="8"/>
  <c r="L64" i="8"/>
  <c r="M64" i="8"/>
  <c r="N64" i="8"/>
  <c r="O64" i="8"/>
  <c r="P64" i="8"/>
  <c r="Q64" i="8"/>
  <c r="L65" i="8"/>
  <c r="M65" i="8"/>
  <c r="N65" i="8"/>
  <c r="O65" i="8"/>
  <c r="P65" i="8"/>
  <c r="Q65" i="8"/>
  <c r="L66" i="8"/>
  <c r="M66" i="8"/>
  <c r="N66" i="8"/>
  <c r="O66" i="8"/>
  <c r="P66" i="8"/>
  <c r="Q66" i="8"/>
  <c r="L67" i="8"/>
  <c r="M67" i="8"/>
  <c r="N67" i="8"/>
  <c r="O67" i="8"/>
  <c r="P67" i="8"/>
  <c r="Q67" i="8"/>
  <c r="L68" i="8"/>
  <c r="M68" i="8"/>
  <c r="N68" i="8"/>
  <c r="O68" i="8"/>
  <c r="P68" i="8"/>
  <c r="Q68" i="8"/>
  <c r="L69" i="8"/>
  <c r="M69" i="8"/>
  <c r="N69" i="8"/>
  <c r="O69" i="8"/>
  <c r="P69" i="8"/>
  <c r="Q69" i="8"/>
  <c r="L70" i="8"/>
  <c r="M70" i="8"/>
  <c r="N70" i="8"/>
  <c r="O70" i="8"/>
  <c r="P70" i="8"/>
  <c r="Q70" i="8"/>
  <c r="K53" i="8"/>
  <c r="K54" i="8"/>
  <c r="K55" i="8"/>
  <c r="K56" i="8"/>
  <c r="K57" i="8"/>
  <c r="K58" i="8"/>
  <c r="K59" i="8"/>
  <c r="K60" i="8"/>
  <c r="K61" i="8"/>
  <c r="K62" i="8"/>
  <c r="K63" i="8"/>
  <c r="K64" i="8"/>
  <c r="K65" i="8"/>
  <c r="K66" i="8"/>
  <c r="K67" i="8"/>
  <c r="K68" i="8"/>
  <c r="K69" i="8"/>
  <c r="K70" i="8"/>
  <c r="K52" i="8"/>
  <c r="D52" i="8"/>
  <c r="E52" i="8"/>
  <c r="F52" i="8"/>
  <c r="G52" i="8"/>
  <c r="H52" i="8"/>
  <c r="I52" i="8"/>
  <c r="D53" i="8"/>
  <c r="E53" i="8"/>
  <c r="F53" i="8"/>
  <c r="G53" i="8"/>
  <c r="H53" i="8"/>
  <c r="I53" i="8"/>
  <c r="D54" i="8"/>
  <c r="E54" i="8"/>
  <c r="F54" i="8"/>
  <c r="G54" i="8"/>
  <c r="H54" i="8"/>
  <c r="I54" i="8"/>
  <c r="D55" i="8"/>
  <c r="E55" i="8"/>
  <c r="F55" i="8"/>
  <c r="G55" i="8"/>
  <c r="H55" i="8"/>
  <c r="I55" i="8"/>
  <c r="D56" i="8"/>
  <c r="E56" i="8"/>
  <c r="F56" i="8"/>
  <c r="G56" i="8"/>
  <c r="H56" i="8"/>
  <c r="I56" i="8"/>
  <c r="D57" i="8"/>
  <c r="E57" i="8"/>
  <c r="F57" i="8"/>
  <c r="G57" i="8"/>
  <c r="H57" i="8"/>
  <c r="I57" i="8"/>
  <c r="D58" i="8"/>
  <c r="E58" i="8"/>
  <c r="F58" i="8"/>
  <c r="G58" i="8"/>
  <c r="H58" i="8"/>
  <c r="I58" i="8"/>
  <c r="D59" i="8"/>
  <c r="E59" i="8"/>
  <c r="F59" i="8"/>
  <c r="G59" i="8"/>
  <c r="H59" i="8"/>
  <c r="I59" i="8"/>
  <c r="D60" i="8"/>
  <c r="E60" i="8"/>
  <c r="F60" i="8"/>
  <c r="G60" i="8"/>
  <c r="H60" i="8"/>
  <c r="I60" i="8"/>
  <c r="D61" i="8"/>
  <c r="E61" i="8"/>
  <c r="F61" i="8"/>
  <c r="G61" i="8"/>
  <c r="H61" i="8"/>
  <c r="I61" i="8"/>
  <c r="D62" i="8"/>
  <c r="E62" i="8"/>
  <c r="F62" i="8"/>
  <c r="G62" i="8"/>
  <c r="H62" i="8"/>
  <c r="I62" i="8"/>
  <c r="D63" i="8"/>
  <c r="E63" i="8"/>
  <c r="F63" i="8"/>
  <c r="G63" i="8"/>
  <c r="H63" i="8"/>
  <c r="I63" i="8"/>
  <c r="D64" i="8"/>
  <c r="E64" i="8"/>
  <c r="F64" i="8"/>
  <c r="G64" i="8"/>
  <c r="H64" i="8"/>
  <c r="I64" i="8"/>
  <c r="D65" i="8"/>
  <c r="E65" i="8"/>
  <c r="F65" i="8"/>
  <c r="G65" i="8"/>
  <c r="H65" i="8"/>
  <c r="I65" i="8"/>
  <c r="D66" i="8"/>
  <c r="E66" i="8"/>
  <c r="F66" i="8"/>
  <c r="G66" i="8"/>
  <c r="H66" i="8"/>
  <c r="I66" i="8"/>
  <c r="D67" i="8"/>
  <c r="E67" i="8"/>
  <c r="F67" i="8"/>
  <c r="G67" i="8"/>
  <c r="H67" i="8"/>
  <c r="I67" i="8"/>
  <c r="D68" i="8"/>
  <c r="E68" i="8"/>
  <c r="F68" i="8"/>
  <c r="G68" i="8"/>
  <c r="H68" i="8"/>
  <c r="I68" i="8"/>
  <c r="D69" i="8"/>
  <c r="E69" i="8"/>
  <c r="F69" i="8"/>
  <c r="G69" i="8"/>
  <c r="H69" i="8"/>
  <c r="I69" i="8"/>
  <c r="D70" i="8"/>
  <c r="E70" i="8"/>
  <c r="F70" i="8"/>
  <c r="G70" i="8"/>
  <c r="H70" i="8"/>
  <c r="I70" i="8"/>
  <c r="C53" i="8"/>
  <c r="C54" i="8"/>
  <c r="C55" i="8"/>
  <c r="C56" i="8"/>
  <c r="C57" i="8"/>
  <c r="C58" i="8"/>
  <c r="C59" i="8"/>
  <c r="C60" i="8"/>
  <c r="C61" i="8"/>
  <c r="C62" i="8"/>
  <c r="C63" i="8"/>
  <c r="C64" i="8"/>
  <c r="C65" i="8"/>
  <c r="C66" i="8"/>
  <c r="C67" i="8"/>
  <c r="C68" i="8"/>
  <c r="C69" i="8"/>
  <c r="C70" i="8"/>
  <c r="C52" i="8"/>
  <c r="W71" i="2"/>
  <c r="W70" i="2"/>
  <c r="W69" i="2"/>
  <c r="W68" i="2"/>
  <c r="W67" i="2"/>
  <c r="W66" i="2"/>
  <c r="W65" i="2"/>
  <c r="W64" i="2"/>
  <c r="W63" i="2"/>
  <c r="W62" i="2"/>
  <c r="W61" i="2"/>
  <c r="W60" i="2"/>
  <c r="W59" i="2"/>
  <c r="W58" i="2"/>
  <c r="W57" i="2"/>
  <c r="W56" i="2"/>
  <c r="W55" i="2"/>
  <c r="W54" i="2"/>
  <c r="M72" i="2"/>
  <c r="C72" i="2"/>
  <c r="W52" i="2"/>
  <c r="M52" i="2"/>
  <c r="C52" i="2"/>
  <c r="W51" i="2"/>
  <c r="M51" i="2"/>
  <c r="C93" i="18" l="1"/>
  <c r="M93" i="18"/>
  <c r="M107" i="18"/>
  <c r="C107" i="18"/>
  <c r="M99" i="18"/>
  <c r="C99" i="18"/>
  <c r="C98" i="18"/>
  <c r="M98" i="18"/>
  <c r="C105" i="18"/>
  <c r="M105" i="18"/>
  <c r="C96" i="18"/>
  <c r="M96" i="18"/>
  <c r="C95" i="18"/>
  <c r="M95" i="18"/>
  <c r="M110" i="18"/>
  <c r="C110" i="18"/>
  <c r="M102" i="18"/>
  <c r="C102" i="18"/>
  <c r="M94" i="18"/>
  <c r="C94" i="18"/>
  <c r="M103" i="18"/>
  <c r="C103" i="18"/>
  <c r="M109" i="18"/>
  <c r="C109" i="18"/>
  <c r="M101" i="18"/>
  <c r="C101" i="18"/>
  <c r="C106" i="18"/>
  <c r="M106" i="18"/>
  <c r="C97" i="18"/>
  <c r="M97" i="18"/>
  <c r="C104" i="18"/>
  <c r="M104" i="18"/>
  <c r="C111" i="18"/>
  <c r="M111" i="18"/>
  <c r="M108" i="18"/>
  <c r="C108" i="18"/>
  <c r="M100" i="18"/>
  <c r="C100" i="18"/>
  <c r="W53" i="2"/>
  <c r="H5" i="8"/>
  <c r="H6" i="8"/>
  <c r="H7" i="8"/>
  <c r="H8" i="8"/>
  <c r="H9" i="8"/>
  <c r="H10" i="8"/>
  <c r="H11" i="8"/>
  <c r="H12" i="8"/>
  <c r="H13" i="8"/>
  <c r="H14" i="8"/>
  <c r="H15" i="8"/>
  <c r="H16" i="8"/>
  <c r="H17" i="8"/>
  <c r="H18" i="8"/>
  <c r="H19" i="8"/>
  <c r="H20" i="8"/>
  <c r="H21" i="8"/>
  <c r="H22" i="8"/>
  <c r="H4" i="8"/>
  <c r="W72" i="2" l="1"/>
  <c r="C112" i="18"/>
  <c r="B24" i="5"/>
  <c r="E7" i="9" l="1"/>
  <c r="E8" i="9"/>
  <c r="E9" i="9"/>
  <c r="E10" i="9"/>
  <c r="E11" i="9"/>
  <c r="E12" i="9"/>
  <c r="E6" i="9"/>
  <c r="F6" i="9" l="1"/>
  <c r="C38" i="18"/>
  <c r="F9" i="9"/>
  <c r="C41" i="18"/>
  <c r="F12" i="9"/>
  <c r="C44" i="18"/>
  <c r="F8" i="9"/>
  <c r="C40" i="18"/>
  <c r="F11" i="9"/>
  <c r="C43" i="18"/>
  <c r="F7" i="9"/>
  <c r="C39" i="18"/>
  <c r="F10" i="9"/>
  <c r="C42" i="18"/>
  <c r="D13" i="9"/>
  <c r="I47" i="8"/>
  <c r="H47" i="8"/>
  <c r="G47" i="8"/>
  <c r="F47" i="8"/>
  <c r="E47" i="8"/>
  <c r="D47" i="8"/>
  <c r="C47" i="8"/>
  <c r="I46" i="8"/>
  <c r="H46" i="8"/>
  <c r="G46" i="8"/>
  <c r="F46" i="8"/>
  <c r="E46" i="8"/>
  <c r="D46" i="8"/>
  <c r="C46" i="8"/>
  <c r="I45" i="8"/>
  <c r="H45" i="8"/>
  <c r="G45" i="8"/>
  <c r="F45" i="8"/>
  <c r="E45" i="8"/>
  <c r="D45" i="8"/>
  <c r="C45" i="8"/>
  <c r="I44" i="8"/>
  <c r="H44" i="8"/>
  <c r="G44" i="8"/>
  <c r="F44" i="8"/>
  <c r="E44" i="8"/>
  <c r="D44" i="8"/>
  <c r="C44" i="8"/>
  <c r="I43" i="8"/>
  <c r="H43" i="8"/>
  <c r="G43" i="8"/>
  <c r="F43" i="8"/>
  <c r="E43" i="8"/>
  <c r="D43" i="8"/>
  <c r="C43" i="8"/>
  <c r="I42" i="8"/>
  <c r="H42" i="8"/>
  <c r="G42" i="8"/>
  <c r="F42" i="8"/>
  <c r="E42" i="8"/>
  <c r="D42" i="8"/>
  <c r="C42" i="8"/>
  <c r="I41" i="8"/>
  <c r="H41" i="8"/>
  <c r="G41" i="8"/>
  <c r="F41" i="8"/>
  <c r="E41" i="8"/>
  <c r="D41" i="8"/>
  <c r="C41" i="8"/>
  <c r="I40" i="8"/>
  <c r="H40" i="8"/>
  <c r="G40" i="8"/>
  <c r="F40" i="8"/>
  <c r="E40" i="8"/>
  <c r="D40" i="8"/>
  <c r="C40" i="8"/>
  <c r="I39" i="8"/>
  <c r="H39" i="8"/>
  <c r="G39" i="8"/>
  <c r="F39" i="8"/>
  <c r="E39" i="8"/>
  <c r="D39" i="8"/>
  <c r="C39" i="8"/>
  <c r="I38" i="8"/>
  <c r="H38" i="8"/>
  <c r="G38" i="8"/>
  <c r="F38" i="8"/>
  <c r="E38" i="8"/>
  <c r="D38" i="8"/>
  <c r="C38" i="8"/>
  <c r="I37" i="8"/>
  <c r="H37" i="8"/>
  <c r="G37" i="8"/>
  <c r="F37" i="8"/>
  <c r="E37" i="8"/>
  <c r="D37" i="8"/>
  <c r="C37" i="8"/>
  <c r="I36" i="8"/>
  <c r="H36" i="8"/>
  <c r="G36" i="8"/>
  <c r="F36" i="8"/>
  <c r="E36" i="8"/>
  <c r="D36" i="8"/>
  <c r="C36" i="8"/>
  <c r="I35" i="8"/>
  <c r="H35" i="8"/>
  <c r="G35" i="8"/>
  <c r="F35" i="8"/>
  <c r="E35" i="8"/>
  <c r="D35" i="8"/>
  <c r="C35" i="8"/>
  <c r="I34" i="8"/>
  <c r="H34" i="8"/>
  <c r="G34" i="8"/>
  <c r="F34" i="8"/>
  <c r="E34" i="8"/>
  <c r="D34" i="8"/>
  <c r="C34" i="8"/>
  <c r="I33" i="8"/>
  <c r="H33" i="8"/>
  <c r="G33" i="8"/>
  <c r="F33" i="8"/>
  <c r="E33" i="8"/>
  <c r="D33" i="8"/>
  <c r="C33" i="8"/>
  <c r="I32" i="8"/>
  <c r="H32" i="8"/>
  <c r="G32" i="8"/>
  <c r="F32" i="8"/>
  <c r="E32" i="8"/>
  <c r="D32" i="8"/>
  <c r="C32" i="8"/>
  <c r="I31" i="8"/>
  <c r="H31" i="8"/>
  <c r="G31" i="8"/>
  <c r="F31" i="8"/>
  <c r="E31" i="8"/>
  <c r="D31" i="8"/>
  <c r="C31" i="8"/>
  <c r="I30" i="8"/>
  <c r="H30" i="8"/>
  <c r="G30" i="8"/>
  <c r="F30" i="8"/>
  <c r="E30" i="8"/>
  <c r="D30" i="8"/>
  <c r="C30" i="8"/>
  <c r="I29" i="8"/>
  <c r="H29" i="8"/>
  <c r="G29" i="8"/>
  <c r="F29" i="8"/>
  <c r="E29" i="8"/>
  <c r="D29" i="8"/>
  <c r="C29" i="8"/>
  <c r="K29" i="8"/>
  <c r="L29" i="8"/>
  <c r="M29" i="8"/>
  <c r="N29" i="8"/>
  <c r="O29" i="8"/>
  <c r="P29" i="8"/>
  <c r="Q29" i="8"/>
  <c r="K30" i="8"/>
  <c r="L30" i="8"/>
  <c r="M30" i="8"/>
  <c r="N30" i="8"/>
  <c r="O30" i="8"/>
  <c r="P30" i="8"/>
  <c r="Q30" i="8"/>
  <c r="K31" i="8"/>
  <c r="L31" i="8"/>
  <c r="M31" i="8"/>
  <c r="N31" i="8"/>
  <c r="O31" i="8"/>
  <c r="P31" i="8"/>
  <c r="Q31" i="8"/>
  <c r="K32" i="8"/>
  <c r="L32" i="8"/>
  <c r="M32" i="8"/>
  <c r="N32" i="8"/>
  <c r="O32" i="8"/>
  <c r="P32" i="8"/>
  <c r="Q32" i="8"/>
  <c r="K33" i="8"/>
  <c r="L33" i="8"/>
  <c r="M33" i="8"/>
  <c r="N33" i="8"/>
  <c r="O33" i="8"/>
  <c r="P33" i="8"/>
  <c r="Q33" i="8"/>
  <c r="K34" i="8"/>
  <c r="L34" i="8"/>
  <c r="M34" i="8"/>
  <c r="N34" i="8"/>
  <c r="O34" i="8"/>
  <c r="P34" i="8"/>
  <c r="Q34" i="8"/>
  <c r="K35" i="8"/>
  <c r="L35" i="8"/>
  <c r="M35" i="8"/>
  <c r="N35" i="8"/>
  <c r="O35" i="8"/>
  <c r="P35" i="8"/>
  <c r="Q35" i="8"/>
  <c r="K36" i="8"/>
  <c r="L36" i="8"/>
  <c r="M36" i="8"/>
  <c r="N36" i="8"/>
  <c r="O36" i="8"/>
  <c r="P36" i="8"/>
  <c r="Q36" i="8"/>
  <c r="K37" i="8"/>
  <c r="L37" i="8"/>
  <c r="M37" i="8"/>
  <c r="N37" i="8"/>
  <c r="O37" i="8"/>
  <c r="P37" i="8"/>
  <c r="Q37" i="8"/>
  <c r="K38" i="8"/>
  <c r="L38" i="8"/>
  <c r="M38" i="8"/>
  <c r="N38" i="8"/>
  <c r="O38" i="8"/>
  <c r="P38" i="8"/>
  <c r="Q38" i="8"/>
  <c r="K39" i="8"/>
  <c r="L39" i="8"/>
  <c r="M39" i="8"/>
  <c r="N39" i="8"/>
  <c r="O39" i="8"/>
  <c r="P39" i="8"/>
  <c r="Q39" i="8"/>
  <c r="K40" i="8"/>
  <c r="L40" i="8"/>
  <c r="M40" i="8"/>
  <c r="N40" i="8"/>
  <c r="O40" i="8"/>
  <c r="P40" i="8"/>
  <c r="Q40" i="8"/>
  <c r="K41" i="8"/>
  <c r="L41" i="8"/>
  <c r="M41" i="8"/>
  <c r="N41" i="8"/>
  <c r="O41" i="8"/>
  <c r="P41" i="8"/>
  <c r="Q41" i="8"/>
  <c r="K42" i="8"/>
  <c r="L42" i="8"/>
  <c r="M42" i="8"/>
  <c r="N42" i="8"/>
  <c r="O42" i="8"/>
  <c r="P42" i="8"/>
  <c r="Q42" i="8"/>
  <c r="K43" i="8"/>
  <c r="L43" i="8"/>
  <c r="M43" i="8"/>
  <c r="N43" i="8"/>
  <c r="O43" i="8"/>
  <c r="P43" i="8"/>
  <c r="Q43" i="8"/>
  <c r="K44" i="8"/>
  <c r="L44" i="8"/>
  <c r="M44" i="8"/>
  <c r="N44" i="8"/>
  <c r="O44" i="8"/>
  <c r="P44" i="8"/>
  <c r="Q44" i="8"/>
  <c r="K45" i="8"/>
  <c r="L45" i="8"/>
  <c r="M45" i="8"/>
  <c r="N45" i="8"/>
  <c r="O45" i="8"/>
  <c r="P45" i="8"/>
  <c r="Q45" i="8"/>
  <c r="K46" i="8"/>
  <c r="L46" i="8"/>
  <c r="M46" i="8"/>
  <c r="N46" i="8"/>
  <c r="O46" i="8"/>
  <c r="P46" i="8"/>
  <c r="Q46" i="8"/>
  <c r="K47" i="8"/>
  <c r="L47" i="8"/>
  <c r="M47" i="8"/>
  <c r="N47" i="8"/>
  <c r="O47" i="8"/>
  <c r="P47" i="8"/>
  <c r="Q47" i="8"/>
  <c r="G8" i="9" l="1"/>
  <c r="D40" i="18"/>
  <c r="G7" i="9"/>
  <c r="D39" i="18"/>
  <c r="G9" i="9"/>
  <c r="D41" i="18"/>
  <c r="G10" i="9"/>
  <c r="D42" i="18"/>
  <c r="G11" i="9"/>
  <c r="D43" i="18"/>
  <c r="G12" i="9"/>
  <c r="D44" i="18"/>
  <c r="G6" i="9"/>
  <c r="D38" i="18"/>
  <c r="D14" i="18"/>
  <c r="N14" i="18"/>
  <c r="N7" i="18"/>
  <c r="N20" i="18"/>
  <c r="D20" i="18"/>
  <c r="D17" i="18"/>
  <c r="N17" i="18"/>
  <c r="D9" i="18"/>
  <c r="N9" i="18"/>
  <c r="N21" i="18"/>
  <c r="D21" i="18"/>
  <c r="N13" i="18"/>
  <c r="D13" i="18"/>
  <c r="D22" i="18"/>
  <c r="N22" i="18"/>
  <c r="N8" i="18"/>
  <c r="D8" i="18"/>
  <c r="D18" i="18"/>
  <c r="N18" i="18"/>
  <c r="N10" i="18"/>
  <c r="D10" i="18"/>
  <c r="D12" i="18"/>
  <c r="N12" i="18"/>
  <c r="D5" i="18"/>
  <c r="D6" i="18"/>
  <c r="N6" i="18"/>
  <c r="N15" i="18"/>
  <c r="D15" i="18"/>
  <c r="N16" i="18"/>
  <c r="D16" i="18"/>
  <c r="N19" i="18"/>
  <c r="D19" i="18"/>
  <c r="N11" i="18"/>
  <c r="D11" i="18"/>
  <c r="W21" i="6"/>
  <c r="W5" i="6"/>
  <c r="W6" i="6"/>
  <c r="W7" i="6"/>
  <c r="W8" i="6"/>
  <c r="W9" i="6"/>
  <c r="W10" i="6"/>
  <c r="W11" i="6"/>
  <c r="W12" i="6"/>
  <c r="W13" i="6"/>
  <c r="W14" i="6"/>
  <c r="W15" i="6"/>
  <c r="W16" i="6"/>
  <c r="W17" i="6"/>
  <c r="W18" i="6"/>
  <c r="W19" i="6"/>
  <c r="W20" i="6"/>
  <c r="W22" i="6"/>
  <c r="W4" i="6"/>
  <c r="H12" i="9" l="1"/>
  <c r="E44" i="18"/>
  <c r="H7" i="9"/>
  <c r="E39" i="18"/>
  <c r="H6" i="9"/>
  <c r="E38" i="18"/>
  <c r="H11" i="9"/>
  <c r="E43" i="18"/>
  <c r="H9" i="9"/>
  <c r="E41" i="18"/>
  <c r="H8" i="9"/>
  <c r="E40" i="18"/>
  <c r="H10" i="9"/>
  <c r="E42" i="18"/>
  <c r="N101" i="18"/>
  <c r="N61" i="2"/>
  <c r="D108" i="18"/>
  <c r="D68" i="2"/>
  <c r="N97" i="18"/>
  <c r="N57" i="2"/>
  <c r="D98" i="18"/>
  <c r="D58" i="2"/>
  <c r="N108" i="18"/>
  <c r="N68" i="2"/>
  <c r="N106" i="18"/>
  <c r="N66" i="2"/>
  <c r="D106" i="18"/>
  <c r="D66" i="2"/>
  <c r="D99" i="18"/>
  <c r="D59" i="2"/>
  <c r="N99" i="18"/>
  <c r="N59" i="2"/>
  <c r="N104" i="18"/>
  <c r="N64" i="2"/>
  <c r="N107" i="18"/>
  <c r="N67" i="2"/>
  <c r="D110" i="18"/>
  <c r="D70" i="2"/>
  <c r="N96" i="18"/>
  <c r="N56" i="2"/>
  <c r="N111" i="18"/>
  <c r="N71" i="2"/>
  <c r="D105" i="18"/>
  <c r="D65" i="2"/>
  <c r="D101" i="18"/>
  <c r="D61" i="2"/>
  <c r="D109" i="18"/>
  <c r="D69" i="2"/>
  <c r="N102" i="18"/>
  <c r="N62" i="2"/>
  <c r="D100" i="18"/>
  <c r="D60" i="2"/>
  <c r="N95" i="18"/>
  <c r="N55" i="2"/>
  <c r="D107" i="18"/>
  <c r="D67" i="2"/>
  <c r="N110" i="18"/>
  <c r="N70" i="2"/>
  <c r="N103" i="18"/>
  <c r="N63" i="2"/>
  <c r="D111" i="18"/>
  <c r="D71" i="2"/>
  <c r="N105" i="18"/>
  <c r="N65" i="2"/>
  <c r="D102" i="18"/>
  <c r="D62" i="2"/>
  <c r="D104" i="18"/>
  <c r="D64" i="2"/>
  <c r="N109" i="18"/>
  <c r="N69" i="2"/>
  <c r="N100" i="18"/>
  <c r="N60" i="2"/>
  <c r="D95" i="18"/>
  <c r="D55" i="2"/>
  <c r="D97" i="18"/>
  <c r="D57" i="2"/>
  <c r="N98" i="18"/>
  <c r="N58" i="2"/>
  <c r="D103" i="18"/>
  <c r="D63" i="2"/>
  <c r="D54" i="2"/>
  <c r="D94" i="18"/>
  <c r="D54" i="18"/>
  <c r="N59" i="18"/>
  <c r="D55" i="18"/>
  <c r="D57" i="18"/>
  <c r="C33" i="18"/>
  <c r="M33" i="18"/>
  <c r="N57" i="18"/>
  <c r="D65" i="18"/>
  <c r="D7" i="18"/>
  <c r="D56" i="2" s="1"/>
  <c r="D59" i="18"/>
  <c r="D66" i="18"/>
  <c r="N62" i="18"/>
  <c r="D62" i="18"/>
  <c r="E19" i="18" s="1"/>
  <c r="D63" i="18"/>
  <c r="N63" i="18"/>
  <c r="D49" i="18"/>
  <c r="M28" i="18"/>
  <c r="C28" i="18"/>
  <c r="N52" i="18"/>
  <c r="N65" i="18"/>
  <c r="N51" i="18"/>
  <c r="C27" i="18"/>
  <c r="M27" i="18"/>
  <c r="N61" i="18"/>
  <c r="D61" i="18"/>
  <c r="E18" i="18" s="1"/>
  <c r="D64" i="18"/>
  <c r="D50" i="18"/>
  <c r="D52" i="18"/>
  <c r="D60" i="18"/>
  <c r="N56" i="18"/>
  <c r="C32" i="18"/>
  <c r="M32" i="18"/>
  <c r="M29" i="18"/>
  <c r="N53" i="18"/>
  <c r="C29" i="18"/>
  <c r="N58" i="18"/>
  <c r="N66" i="18"/>
  <c r="C30" i="18"/>
  <c r="M30" i="18"/>
  <c r="N54" i="18"/>
  <c r="N50" i="18"/>
  <c r="M31" i="18"/>
  <c r="N55" i="18"/>
  <c r="C31" i="18"/>
  <c r="N64" i="18"/>
  <c r="N5" i="18"/>
  <c r="M112" i="18"/>
  <c r="S22" i="8" s="1"/>
  <c r="C10" i="5" s="1"/>
  <c r="N60" i="18"/>
  <c r="D56" i="18"/>
  <c r="D53" i="18"/>
  <c r="D58" i="18"/>
  <c r="E13" i="9"/>
  <c r="C50" i="5"/>
  <c r="D50" i="5"/>
  <c r="C51" i="5"/>
  <c r="D51" i="5"/>
  <c r="C52" i="5"/>
  <c r="D52" i="5"/>
  <c r="C53" i="5"/>
  <c r="D53" i="5"/>
  <c r="C54" i="5"/>
  <c r="D54" i="5"/>
  <c r="C55" i="5"/>
  <c r="D55" i="5"/>
  <c r="C56" i="5"/>
  <c r="D56" i="5"/>
  <c r="C57" i="5"/>
  <c r="D57" i="5"/>
  <c r="C58" i="5"/>
  <c r="D58" i="5"/>
  <c r="C59" i="5"/>
  <c r="D59" i="5"/>
  <c r="C60" i="5"/>
  <c r="D60" i="5"/>
  <c r="C61" i="5"/>
  <c r="D61" i="5"/>
  <c r="C62" i="5"/>
  <c r="D62" i="5"/>
  <c r="C63" i="5"/>
  <c r="D63" i="5"/>
  <c r="C64" i="5"/>
  <c r="D64" i="5"/>
  <c r="C65" i="5"/>
  <c r="D65" i="5"/>
  <c r="C66" i="5"/>
  <c r="D66" i="5"/>
  <c r="C67" i="5"/>
  <c r="D67" i="5"/>
  <c r="D49" i="5"/>
  <c r="C49" i="5"/>
  <c r="B47" i="5"/>
  <c r="I9" i="9" l="1"/>
  <c r="F41" i="18"/>
  <c r="I12" i="9"/>
  <c r="F44" i="18"/>
  <c r="I6" i="9"/>
  <c r="F38" i="18"/>
  <c r="I7" i="9"/>
  <c r="F39" i="18"/>
  <c r="I10" i="9"/>
  <c r="F42" i="18"/>
  <c r="I8" i="9"/>
  <c r="F40" i="18"/>
  <c r="I11" i="9"/>
  <c r="F43" i="18"/>
  <c r="E12" i="18"/>
  <c r="E56" i="18" s="1"/>
  <c r="O11" i="18"/>
  <c r="O60" i="2" s="1"/>
  <c r="E14" i="18"/>
  <c r="E103" i="18" s="1"/>
  <c r="E6" i="18"/>
  <c r="E55" i="2" s="1"/>
  <c r="O14" i="18"/>
  <c r="O63" i="2" s="1"/>
  <c r="N54" i="2"/>
  <c r="N94" i="18"/>
  <c r="E108" i="18"/>
  <c r="E68" i="2"/>
  <c r="E107" i="18"/>
  <c r="E67" i="2"/>
  <c r="D96" i="18"/>
  <c r="O10" i="18"/>
  <c r="O59" i="2" s="1"/>
  <c r="E13" i="18"/>
  <c r="E57" i="18" s="1"/>
  <c r="E16" i="18"/>
  <c r="O17" i="18"/>
  <c r="O66" i="2" s="1"/>
  <c r="O19" i="18"/>
  <c r="O68" i="2" s="1"/>
  <c r="O20" i="18"/>
  <c r="O12" i="18"/>
  <c r="O61" i="2" s="1"/>
  <c r="O18" i="18"/>
  <c r="O62" i="18" s="1"/>
  <c r="O9" i="18"/>
  <c r="D29" i="18" s="1"/>
  <c r="E20" i="18"/>
  <c r="O16" i="18"/>
  <c r="E11" i="18"/>
  <c r="E10" i="18"/>
  <c r="O21" i="18"/>
  <c r="O15" i="18"/>
  <c r="O64" i="2" s="1"/>
  <c r="N49" i="18"/>
  <c r="E21" i="18"/>
  <c r="E62" i="18"/>
  <c r="D51" i="18"/>
  <c r="O8" i="18"/>
  <c r="E63" i="18"/>
  <c r="E9" i="18"/>
  <c r="O7" i="18"/>
  <c r="C34" i="18"/>
  <c r="E17" i="18"/>
  <c r="E15" i="18"/>
  <c r="O13" i="18"/>
  <c r="M34" i="18"/>
  <c r="N4" i="18" s="1"/>
  <c r="E7" i="18"/>
  <c r="F13" i="9"/>
  <c r="AA151" i="17"/>
  <c r="AA126" i="17"/>
  <c r="AA101" i="17"/>
  <c r="AA76" i="17"/>
  <c r="AA51" i="17"/>
  <c r="N32" i="14"/>
  <c r="O32" i="14"/>
  <c r="P32" i="14"/>
  <c r="Q32" i="14"/>
  <c r="R32" i="14"/>
  <c r="N33" i="14"/>
  <c r="O33" i="14"/>
  <c r="P33" i="14"/>
  <c r="Q33" i="14"/>
  <c r="R33" i="14"/>
  <c r="N34" i="14"/>
  <c r="O34" i="14"/>
  <c r="P34" i="14"/>
  <c r="Q34" i="14"/>
  <c r="R34" i="14"/>
  <c r="N35" i="14"/>
  <c r="O35" i="14"/>
  <c r="P35" i="14"/>
  <c r="Q35" i="14"/>
  <c r="R35" i="14"/>
  <c r="N36" i="14"/>
  <c r="O36" i="14"/>
  <c r="P36" i="14"/>
  <c r="Q36" i="14"/>
  <c r="R36" i="14"/>
  <c r="N37" i="14"/>
  <c r="O37" i="14"/>
  <c r="P37" i="14"/>
  <c r="Q37" i="14"/>
  <c r="R37" i="14"/>
  <c r="N38" i="14"/>
  <c r="O38" i="14"/>
  <c r="P38" i="14"/>
  <c r="Q38" i="14"/>
  <c r="R38" i="14"/>
  <c r="N39" i="14"/>
  <c r="O39" i="14"/>
  <c r="P39" i="14"/>
  <c r="Q39" i="14"/>
  <c r="R39" i="14"/>
  <c r="N40" i="14"/>
  <c r="O40" i="14"/>
  <c r="P40" i="14"/>
  <c r="Q40" i="14"/>
  <c r="R40" i="14"/>
  <c r="N41" i="14"/>
  <c r="O41" i="14"/>
  <c r="P41" i="14"/>
  <c r="Q41" i="14"/>
  <c r="R41" i="14"/>
  <c r="D32" i="14"/>
  <c r="E32" i="14"/>
  <c r="F32" i="14"/>
  <c r="G32" i="14"/>
  <c r="H32" i="14"/>
  <c r="I32" i="14"/>
  <c r="D33" i="14"/>
  <c r="E33" i="14"/>
  <c r="F33" i="14"/>
  <c r="G33" i="14"/>
  <c r="H33" i="14"/>
  <c r="I33" i="14"/>
  <c r="D34" i="14"/>
  <c r="E34" i="14"/>
  <c r="F34" i="14"/>
  <c r="G34" i="14"/>
  <c r="H34" i="14"/>
  <c r="I34" i="14"/>
  <c r="D35" i="14"/>
  <c r="E35" i="14"/>
  <c r="F35" i="14"/>
  <c r="G35" i="14"/>
  <c r="H35" i="14"/>
  <c r="I35" i="14"/>
  <c r="D36" i="14"/>
  <c r="E36" i="14"/>
  <c r="F36" i="14"/>
  <c r="G36" i="14"/>
  <c r="H36" i="14"/>
  <c r="I36" i="14"/>
  <c r="D37" i="14"/>
  <c r="E37" i="14"/>
  <c r="F37" i="14"/>
  <c r="G37" i="14"/>
  <c r="H37" i="14"/>
  <c r="I37" i="14"/>
  <c r="D38" i="14"/>
  <c r="E38" i="14"/>
  <c r="F38" i="14"/>
  <c r="G38" i="14"/>
  <c r="H38" i="14"/>
  <c r="I38" i="14"/>
  <c r="D39" i="14"/>
  <c r="E39" i="14"/>
  <c r="F39" i="14"/>
  <c r="G39" i="14"/>
  <c r="H39" i="14"/>
  <c r="I39" i="14"/>
  <c r="D40" i="14"/>
  <c r="E40" i="14"/>
  <c r="F40" i="14"/>
  <c r="G40" i="14"/>
  <c r="H40" i="14"/>
  <c r="I40" i="14"/>
  <c r="D41" i="14"/>
  <c r="E41" i="14"/>
  <c r="F41" i="14"/>
  <c r="G41" i="14"/>
  <c r="H41" i="14"/>
  <c r="I41" i="14"/>
  <c r="C33" i="14"/>
  <c r="C34" i="14"/>
  <c r="C35" i="14"/>
  <c r="C36" i="14"/>
  <c r="C37" i="14"/>
  <c r="C38" i="14"/>
  <c r="C39" i="14"/>
  <c r="C40" i="14"/>
  <c r="C41" i="14"/>
  <c r="C32" i="14"/>
  <c r="AA26" i="17"/>
  <c r="E101" i="18" l="1"/>
  <c r="J8" i="9"/>
  <c r="G40" i="18"/>
  <c r="J12" i="9"/>
  <c r="G44" i="18"/>
  <c r="E61" i="2"/>
  <c r="J7" i="9"/>
  <c r="G39" i="18"/>
  <c r="J11" i="9"/>
  <c r="G43" i="18"/>
  <c r="J10" i="9"/>
  <c r="G42" i="18"/>
  <c r="J6" i="9"/>
  <c r="G38" i="18"/>
  <c r="J9" i="9"/>
  <c r="G41" i="18"/>
  <c r="E58" i="18"/>
  <c r="F15" i="18" s="1"/>
  <c r="E63" i="2"/>
  <c r="E50" i="18"/>
  <c r="O103" i="18"/>
  <c r="E95" i="18"/>
  <c r="O58" i="18"/>
  <c r="O100" i="18"/>
  <c r="N31" i="18"/>
  <c r="D31" i="18"/>
  <c r="O55" i="18"/>
  <c r="O6" i="18"/>
  <c r="O95" i="18" s="1"/>
  <c r="O54" i="18"/>
  <c r="D30" i="18"/>
  <c r="N93" i="18"/>
  <c r="N112" i="18" s="1"/>
  <c r="N53" i="2"/>
  <c r="F19" i="18"/>
  <c r="F63" i="18" s="1"/>
  <c r="E99" i="18"/>
  <c r="E59" i="2"/>
  <c r="E110" i="18"/>
  <c r="E70" i="2"/>
  <c r="F20" i="18"/>
  <c r="F64" i="18" s="1"/>
  <c r="O110" i="18"/>
  <c r="O70" i="2"/>
  <c r="O109" i="18"/>
  <c r="O69" i="2"/>
  <c r="E104" i="18"/>
  <c r="E64" i="2"/>
  <c r="O105" i="18"/>
  <c r="O65" i="2"/>
  <c r="O96" i="18"/>
  <c r="O56" i="2"/>
  <c r="O98" i="18"/>
  <c r="O58" i="2"/>
  <c r="E102" i="18"/>
  <c r="F14" i="18" s="1"/>
  <c r="F58" i="18" s="1"/>
  <c r="E62" i="2"/>
  <c r="O97" i="18"/>
  <c r="O57" i="2"/>
  <c r="E106" i="18"/>
  <c r="E66" i="2"/>
  <c r="E109" i="18"/>
  <c r="E69" i="2"/>
  <c r="E98" i="18"/>
  <c r="E58" i="2"/>
  <c r="O107" i="18"/>
  <c r="P19" i="18" s="1"/>
  <c r="O67" i="2"/>
  <c r="O102" i="18"/>
  <c r="O62" i="2"/>
  <c r="E100" i="18"/>
  <c r="E60" i="2"/>
  <c r="E96" i="18"/>
  <c r="E56" i="2"/>
  <c r="E105" i="18"/>
  <c r="E65" i="2"/>
  <c r="E55" i="18"/>
  <c r="O63" i="18"/>
  <c r="O108" i="18"/>
  <c r="O61" i="18"/>
  <c r="O106" i="18"/>
  <c r="N30" i="18"/>
  <c r="O99" i="18"/>
  <c r="O59" i="18"/>
  <c r="O104" i="18"/>
  <c r="O56" i="18"/>
  <c r="O101" i="18"/>
  <c r="E60" i="18"/>
  <c r="O64" i="18"/>
  <c r="E54" i="18"/>
  <c r="E8" i="18"/>
  <c r="E57" i="2" s="1"/>
  <c r="N29" i="18"/>
  <c r="E64" i="18"/>
  <c r="D32" i="18"/>
  <c r="N32" i="18"/>
  <c r="O60" i="18"/>
  <c r="O65" i="18"/>
  <c r="O53" i="18"/>
  <c r="N23" i="18"/>
  <c r="N48" i="18"/>
  <c r="N67" i="18" s="1"/>
  <c r="O52" i="18"/>
  <c r="D28" i="18"/>
  <c r="N28" i="18"/>
  <c r="E65" i="18"/>
  <c r="E53" i="18"/>
  <c r="O51" i="18"/>
  <c r="D27" i="18"/>
  <c r="N27" i="18"/>
  <c r="E51" i="18"/>
  <c r="F13" i="18"/>
  <c r="E59" i="18"/>
  <c r="E61" i="18"/>
  <c r="M37" i="18"/>
  <c r="D4" i="18"/>
  <c r="O57" i="18"/>
  <c r="N33" i="18"/>
  <c r="D33" i="18"/>
  <c r="G13" i="9"/>
  <c r="T14" i="17"/>
  <c r="P14" i="17"/>
  <c r="L14" i="17"/>
  <c r="H14" i="17"/>
  <c r="W14" i="17"/>
  <c r="S14" i="17"/>
  <c r="O14" i="17"/>
  <c r="K14" i="17"/>
  <c r="G14" i="17"/>
  <c r="V14" i="17"/>
  <c r="N14" i="17"/>
  <c r="F14" i="17"/>
  <c r="U14" i="17"/>
  <c r="M14" i="17"/>
  <c r="E14" i="17"/>
  <c r="R14" i="17"/>
  <c r="J14" i="17"/>
  <c r="Q14" i="17"/>
  <c r="I14" i="17"/>
  <c r="T141" i="17"/>
  <c r="P141" i="17"/>
  <c r="L141" i="17"/>
  <c r="H141" i="17"/>
  <c r="W141" i="17"/>
  <c r="S141" i="17"/>
  <c r="O141" i="17"/>
  <c r="K141" i="17"/>
  <c r="G141" i="17"/>
  <c r="R141" i="17"/>
  <c r="J141" i="17"/>
  <c r="Q141" i="17"/>
  <c r="I141" i="17"/>
  <c r="V141" i="17"/>
  <c r="F141" i="17"/>
  <c r="U141" i="17"/>
  <c r="E141" i="17"/>
  <c r="N141" i="17"/>
  <c r="M141" i="17"/>
  <c r="V7" i="17"/>
  <c r="R7" i="17"/>
  <c r="N7" i="17"/>
  <c r="J7" i="17"/>
  <c r="F7" i="17"/>
  <c r="U7" i="17"/>
  <c r="Q7" i="17"/>
  <c r="M7" i="17"/>
  <c r="I7" i="17"/>
  <c r="E7" i="17"/>
  <c r="P7" i="17"/>
  <c r="H7" i="17"/>
  <c r="W7" i="17"/>
  <c r="O7" i="17"/>
  <c r="G7" i="17"/>
  <c r="T7" i="17"/>
  <c r="L7" i="17"/>
  <c r="S7" i="17"/>
  <c r="K7" i="17"/>
  <c r="T63" i="17"/>
  <c r="P63" i="17"/>
  <c r="L63" i="17"/>
  <c r="H63" i="17"/>
  <c r="W63" i="17"/>
  <c r="S63" i="17"/>
  <c r="O63" i="17"/>
  <c r="K63" i="17"/>
  <c r="G63" i="17"/>
  <c r="R63" i="17"/>
  <c r="J63" i="17"/>
  <c r="Q63" i="17"/>
  <c r="I63" i="17"/>
  <c r="V63" i="17"/>
  <c r="F63" i="17"/>
  <c r="U63" i="17"/>
  <c r="E63" i="17"/>
  <c r="N63" i="17"/>
  <c r="M63" i="17"/>
  <c r="T161" i="17"/>
  <c r="P161" i="17"/>
  <c r="L161" i="17"/>
  <c r="H161" i="17"/>
  <c r="U161" i="17"/>
  <c r="Q161" i="17"/>
  <c r="M161" i="17"/>
  <c r="I161" i="17"/>
  <c r="E161" i="17"/>
  <c r="W161" i="17"/>
  <c r="O161" i="17"/>
  <c r="G161" i="17"/>
  <c r="V161" i="17"/>
  <c r="N161" i="17"/>
  <c r="F161" i="17"/>
  <c r="S161" i="17"/>
  <c r="R161" i="17"/>
  <c r="K161" i="17"/>
  <c r="J161" i="17"/>
  <c r="V110" i="17"/>
  <c r="R110" i="17"/>
  <c r="N110" i="17"/>
  <c r="U110" i="17"/>
  <c r="Q110" i="17"/>
  <c r="M110" i="17"/>
  <c r="P110" i="17"/>
  <c r="J110" i="17"/>
  <c r="F110" i="17"/>
  <c r="W110" i="17"/>
  <c r="O110" i="17"/>
  <c r="I110" i="17"/>
  <c r="E110" i="17"/>
  <c r="L110" i="17"/>
  <c r="K110" i="17"/>
  <c r="T110" i="17"/>
  <c r="H110" i="17"/>
  <c r="G110" i="17"/>
  <c r="S110" i="17"/>
  <c r="T59" i="17"/>
  <c r="P59" i="17"/>
  <c r="L59" i="17"/>
  <c r="H59" i="17"/>
  <c r="W59" i="17"/>
  <c r="S59" i="17"/>
  <c r="O59" i="17"/>
  <c r="K59" i="17"/>
  <c r="G59" i="17"/>
  <c r="R59" i="17"/>
  <c r="J59" i="17"/>
  <c r="Q59" i="17"/>
  <c r="I59" i="17"/>
  <c r="N59" i="17"/>
  <c r="M59" i="17"/>
  <c r="V59" i="17"/>
  <c r="F59" i="17"/>
  <c r="U59" i="17"/>
  <c r="E59" i="17"/>
  <c r="V157" i="17"/>
  <c r="R157" i="17"/>
  <c r="N157" i="17"/>
  <c r="J157" i="17"/>
  <c r="F157" i="17"/>
  <c r="U157" i="17"/>
  <c r="Q157" i="17"/>
  <c r="M157" i="17"/>
  <c r="I157" i="17"/>
  <c r="E157" i="17"/>
  <c r="T157" i="17"/>
  <c r="L157" i="17"/>
  <c r="S157" i="17"/>
  <c r="K157" i="17"/>
  <c r="P157" i="17"/>
  <c r="O157" i="17"/>
  <c r="H157" i="17"/>
  <c r="G157" i="17"/>
  <c r="W157" i="17"/>
  <c r="AU140" i="17"/>
  <c r="AQ140" i="17"/>
  <c r="AM140" i="17"/>
  <c r="AI140" i="17"/>
  <c r="AE140" i="17"/>
  <c r="AT140" i="17"/>
  <c r="AP140" i="17"/>
  <c r="AL140" i="17"/>
  <c r="AH140" i="17"/>
  <c r="AD140" i="17"/>
  <c r="AS140" i="17"/>
  <c r="AK140" i="17"/>
  <c r="AC140" i="17"/>
  <c r="AR140" i="17"/>
  <c r="AJ140" i="17"/>
  <c r="AG140" i="17"/>
  <c r="AF140" i="17"/>
  <c r="AO140" i="17"/>
  <c r="AN140" i="17"/>
  <c r="AU64" i="17"/>
  <c r="AQ64" i="17"/>
  <c r="AM64" i="17"/>
  <c r="AI64" i="17"/>
  <c r="AE64" i="17"/>
  <c r="AT64" i="17"/>
  <c r="AP64" i="17"/>
  <c r="AL64" i="17"/>
  <c r="AH64" i="17"/>
  <c r="AD64" i="17"/>
  <c r="AO64" i="17"/>
  <c r="AG64" i="17"/>
  <c r="AN64" i="17"/>
  <c r="AF64" i="17"/>
  <c r="AK64" i="17"/>
  <c r="AJ64" i="17"/>
  <c r="AS64" i="17"/>
  <c r="AC64" i="17"/>
  <c r="AR64" i="17"/>
  <c r="AU112" i="17"/>
  <c r="AQ112" i="17"/>
  <c r="AM112" i="17"/>
  <c r="AI112" i="17"/>
  <c r="AE112" i="17"/>
  <c r="AT112" i="17"/>
  <c r="AP112" i="17"/>
  <c r="AL112" i="17"/>
  <c r="AH112" i="17"/>
  <c r="AD112" i="17"/>
  <c r="AO112" i="17"/>
  <c r="AG112" i="17"/>
  <c r="AN112" i="17"/>
  <c r="AF112" i="17"/>
  <c r="AK112" i="17"/>
  <c r="AJ112" i="17"/>
  <c r="AS112" i="17"/>
  <c r="AC112" i="17"/>
  <c r="AR112" i="17"/>
  <c r="AU160" i="17"/>
  <c r="AQ160" i="17"/>
  <c r="AM160" i="17"/>
  <c r="AI160" i="17"/>
  <c r="AE160" i="17"/>
  <c r="AR160" i="17"/>
  <c r="AN160" i="17"/>
  <c r="AJ160" i="17"/>
  <c r="AF160" i="17"/>
  <c r="AP160" i="17"/>
  <c r="AH160" i="17"/>
  <c r="AO160" i="17"/>
  <c r="AG160" i="17"/>
  <c r="AT160" i="17"/>
  <c r="AD160" i="17"/>
  <c r="AS160" i="17"/>
  <c r="AC160" i="17"/>
  <c r="AL160" i="17"/>
  <c r="AK160" i="17"/>
  <c r="AU108" i="17"/>
  <c r="AQ108" i="17"/>
  <c r="AM108" i="17"/>
  <c r="AI108" i="17"/>
  <c r="AE108" i="17"/>
  <c r="AT108" i="17"/>
  <c r="AP108" i="17"/>
  <c r="AL108" i="17"/>
  <c r="AH108" i="17"/>
  <c r="AD108" i="17"/>
  <c r="AS108" i="17"/>
  <c r="AK108" i="17"/>
  <c r="AC108" i="17"/>
  <c r="AR108" i="17"/>
  <c r="AJ108" i="17"/>
  <c r="AG108" i="17"/>
  <c r="AO108" i="17"/>
  <c r="AN108" i="17"/>
  <c r="AF108" i="17"/>
  <c r="T16" i="17"/>
  <c r="P16" i="17"/>
  <c r="L16" i="17"/>
  <c r="H16" i="17"/>
  <c r="W16" i="17"/>
  <c r="S16" i="17"/>
  <c r="O16" i="17"/>
  <c r="K16" i="17"/>
  <c r="G16" i="17"/>
  <c r="R16" i="17"/>
  <c r="J16" i="17"/>
  <c r="Q16" i="17"/>
  <c r="I16" i="17"/>
  <c r="V16" i="17"/>
  <c r="N16" i="17"/>
  <c r="F16" i="17"/>
  <c r="U16" i="17"/>
  <c r="M16" i="17"/>
  <c r="E16" i="17"/>
  <c r="T12" i="17"/>
  <c r="P12" i="17"/>
  <c r="L12" i="17"/>
  <c r="H12" i="17"/>
  <c r="W12" i="17"/>
  <c r="S12" i="17"/>
  <c r="O12" i="17"/>
  <c r="K12" i="17"/>
  <c r="G12" i="17"/>
  <c r="R12" i="17"/>
  <c r="J12" i="17"/>
  <c r="Q12" i="17"/>
  <c r="I12" i="17"/>
  <c r="V12" i="17"/>
  <c r="N12" i="17"/>
  <c r="F12" i="17"/>
  <c r="U12" i="17"/>
  <c r="M12" i="17"/>
  <c r="E12" i="17"/>
  <c r="T8" i="17"/>
  <c r="P8" i="17"/>
  <c r="L8" i="17"/>
  <c r="H8" i="17"/>
  <c r="W8" i="17"/>
  <c r="S8" i="17"/>
  <c r="O8" i="17"/>
  <c r="K8" i="17"/>
  <c r="G8" i="17"/>
  <c r="R8" i="17"/>
  <c r="J8" i="17"/>
  <c r="Q8" i="17"/>
  <c r="I8" i="17"/>
  <c r="V8" i="17"/>
  <c r="N8" i="17"/>
  <c r="F8" i="17"/>
  <c r="U8" i="17"/>
  <c r="M8" i="17"/>
  <c r="E8" i="17"/>
  <c r="V91" i="17"/>
  <c r="R91" i="17"/>
  <c r="N91" i="17"/>
  <c r="J91" i="17"/>
  <c r="F91" i="17"/>
  <c r="U91" i="17"/>
  <c r="Q91" i="17"/>
  <c r="M91" i="17"/>
  <c r="I91" i="17"/>
  <c r="E91" i="17"/>
  <c r="T91" i="17"/>
  <c r="L91" i="17"/>
  <c r="S91" i="17"/>
  <c r="K91" i="17"/>
  <c r="H91" i="17"/>
  <c r="P91" i="17"/>
  <c r="O91" i="17"/>
  <c r="W91" i="17"/>
  <c r="G91" i="17"/>
  <c r="V140" i="17"/>
  <c r="R140" i="17"/>
  <c r="N140" i="17"/>
  <c r="J140" i="17"/>
  <c r="F140" i="17"/>
  <c r="U140" i="17"/>
  <c r="Q140" i="17"/>
  <c r="M140" i="17"/>
  <c r="I140" i="17"/>
  <c r="E140" i="17"/>
  <c r="P140" i="17"/>
  <c r="H140" i="17"/>
  <c r="W140" i="17"/>
  <c r="O140" i="17"/>
  <c r="G140" i="17"/>
  <c r="L140" i="17"/>
  <c r="K140" i="17"/>
  <c r="T140" i="17"/>
  <c r="S140" i="17"/>
  <c r="T40" i="17"/>
  <c r="P40" i="17"/>
  <c r="L40" i="17"/>
  <c r="H40" i="17"/>
  <c r="W40" i="17"/>
  <c r="S40" i="17"/>
  <c r="O40" i="17"/>
  <c r="K40" i="17"/>
  <c r="G40" i="17"/>
  <c r="R40" i="17"/>
  <c r="J40" i="17"/>
  <c r="Q40" i="17"/>
  <c r="I40" i="17"/>
  <c r="V40" i="17"/>
  <c r="F40" i="17"/>
  <c r="U40" i="17"/>
  <c r="E40" i="17"/>
  <c r="N40" i="17"/>
  <c r="M40" i="17"/>
  <c r="V89" i="17"/>
  <c r="R89" i="17"/>
  <c r="N89" i="17"/>
  <c r="J89" i="17"/>
  <c r="F89" i="17"/>
  <c r="U89" i="17"/>
  <c r="Q89" i="17"/>
  <c r="M89" i="17"/>
  <c r="I89" i="17"/>
  <c r="E89" i="17"/>
  <c r="P89" i="17"/>
  <c r="H89" i="17"/>
  <c r="W89" i="17"/>
  <c r="O89" i="17"/>
  <c r="G89" i="17"/>
  <c r="T89" i="17"/>
  <c r="L89" i="17"/>
  <c r="K89" i="17"/>
  <c r="S89" i="17"/>
  <c r="T138" i="17"/>
  <c r="P138" i="17"/>
  <c r="L138" i="17"/>
  <c r="H138" i="17"/>
  <c r="W138" i="17"/>
  <c r="S138" i="17"/>
  <c r="O138" i="17"/>
  <c r="K138" i="17"/>
  <c r="G138" i="17"/>
  <c r="R138" i="17"/>
  <c r="J138" i="17"/>
  <c r="Q138" i="17"/>
  <c r="I138" i="17"/>
  <c r="N138" i="17"/>
  <c r="F138" i="17"/>
  <c r="M138" i="17"/>
  <c r="V138" i="17"/>
  <c r="U138" i="17"/>
  <c r="E138" i="17"/>
  <c r="T38" i="17"/>
  <c r="P38" i="17"/>
  <c r="W38" i="17"/>
  <c r="S38" i="17"/>
  <c r="O38" i="17"/>
  <c r="V38" i="17"/>
  <c r="N38" i="17"/>
  <c r="J38" i="17"/>
  <c r="F38" i="17"/>
  <c r="U38" i="17"/>
  <c r="M38" i="17"/>
  <c r="I38" i="17"/>
  <c r="E38" i="17"/>
  <c r="R38" i="17"/>
  <c r="H38" i="17"/>
  <c r="Q38" i="17"/>
  <c r="G38" i="17"/>
  <c r="L38" i="17"/>
  <c r="K38" i="17"/>
  <c r="V87" i="17"/>
  <c r="R87" i="17"/>
  <c r="N87" i="17"/>
  <c r="J87" i="17"/>
  <c r="F87" i="17"/>
  <c r="U87" i="17"/>
  <c r="Q87" i="17"/>
  <c r="M87" i="17"/>
  <c r="I87" i="17"/>
  <c r="E87" i="17"/>
  <c r="T87" i="17"/>
  <c r="L87" i="17"/>
  <c r="S87" i="17"/>
  <c r="K87" i="17"/>
  <c r="P87" i="17"/>
  <c r="H87" i="17"/>
  <c r="W87" i="17"/>
  <c r="G87" i="17"/>
  <c r="O87" i="17"/>
  <c r="T136" i="17"/>
  <c r="P136" i="17"/>
  <c r="L136" i="17"/>
  <c r="H136" i="17"/>
  <c r="W136" i="17"/>
  <c r="S136" i="17"/>
  <c r="O136" i="17"/>
  <c r="K136" i="17"/>
  <c r="G136" i="17"/>
  <c r="V136" i="17"/>
  <c r="N136" i="17"/>
  <c r="F136" i="17"/>
  <c r="U136" i="17"/>
  <c r="M136" i="17"/>
  <c r="E136" i="17"/>
  <c r="J136" i="17"/>
  <c r="R136" i="17"/>
  <c r="I136" i="17"/>
  <c r="Q136" i="17"/>
  <c r="V36" i="17"/>
  <c r="R36" i="17"/>
  <c r="N36" i="17"/>
  <c r="J36" i="17"/>
  <c r="F36" i="17"/>
  <c r="U36" i="17"/>
  <c r="Q36" i="17"/>
  <c r="M36" i="17"/>
  <c r="I36" i="17"/>
  <c r="E36" i="17"/>
  <c r="T36" i="17"/>
  <c r="L36" i="17"/>
  <c r="S36" i="17"/>
  <c r="K36" i="17"/>
  <c r="P36" i="17"/>
  <c r="H36" i="17"/>
  <c r="W36" i="17"/>
  <c r="O36" i="17"/>
  <c r="G36" i="17"/>
  <c r="V85" i="17"/>
  <c r="R85" i="17"/>
  <c r="N85" i="17"/>
  <c r="J85" i="17"/>
  <c r="F85" i="17"/>
  <c r="U85" i="17"/>
  <c r="Q85" i="17"/>
  <c r="M85" i="17"/>
  <c r="I85" i="17"/>
  <c r="E85" i="17"/>
  <c r="P85" i="17"/>
  <c r="H85" i="17"/>
  <c r="W85" i="17"/>
  <c r="O85" i="17"/>
  <c r="G85" i="17"/>
  <c r="L85" i="17"/>
  <c r="K85" i="17"/>
  <c r="T85" i="17"/>
  <c r="S85" i="17"/>
  <c r="T134" i="17"/>
  <c r="P134" i="17"/>
  <c r="L134" i="17"/>
  <c r="H134" i="17"/>
  <c r="W134" i="17"/>
  <c r="S134" i="17"/>
  <c r="O134" i="17"/>
  <c r="K134" i="17"/>
  <c r="G134" i="17"/>
  <c r="R134" i="17"/>
  <c r="J134" i="17"/>
  <c r="Q134" i="17"/>
  <c r="I134" i="17"/>
  <c r="V134" i="17"/>
  <c r="F134" i="17"/>
  <c r="U134" i="17"/>
  <c r="E134" i="17"/>
  <c r="N134" i="17"/>
  <c r="M134" i="17"/>
  <c r="V34" i="17"/>
  <c r="R34" i="17"/>
  <c r="N34" i="17"/>
  <c r="J34" i="17"/>
  <c r="F34" i="17"/>
  <c r="U34" i="17"/>
  <c r="Q34" i="17"/>
  <c r="M34" i="17"/>
  <c r="I34" i="17"/>
  <c r="E34" i="17"/>
  <c r="P34" i="17"/>
  <c r="H34" i="17"/>
  <c r="W34" i="17"/>
  <c r="O34" i="17"/>
  <c r="G34" i="17"/>
  <c r="T34" i="17"/>
  <c r="L34" i="17"/>
  <c r="S34" i="17"/>
  <c r="K34" i="17"/>
  <c r="V83" i="17"/>
  <c r="R83" i="17"/>
  <c r="N83" i="17"/>
  <c r="J83" i="17"/>
  <c r="F83" i="17"/>
  <c r="U83" i="17"/>
  <c r="Q83" i="17"/>
  <c r="M83" i="17"/>
  <c r="I83" i="17"/>
  <c r="E83" i="17"/>
  <c r="T83" i="17"/>
  <c r="L83" i="17"/>
  <c r="S83" i="17"/>
  <c r="K83" i="17"/>
  <c r="H83" i="17"/>
  <c r="W83" i="17"/>
  <c r="G83" i="17"/>
  <c r="P83" i="17"/>
  <c r="O83" i="17"/>
  <c r="T132" i="17"/>
  <c r="P132" i="17"/>
  <c r="L132" i="17"/>
  <c r="H132" i="17"/>
  <c r="W132" i="17"/>
  <c r="S132" i="17"/>
  <c r="O132" i="17"/>
  <c r="K132" i="17"/>
  <c r="G132" i="17"/>
  <c r="V132" i="17"/>
  <c r="N132" i="17"/>
  <c r="F132" i="17"/>
  <c r="U132" i="17"/>
  <c r="M132" i="17"/>
  <c r="E132" i="17"/>
  <c r="R132" i="17"/>
  <c r="J132" i="17"/>
  <c r="Q132" i="17"/>
  <c r="I132" i="17"/>
  <c r="V32" i="17"/>
  <c r="R32" i="17"/>
  <c r="N32" i="17"/>
  <c r="J32" i="17"/>
  <c r="F32" i="17"/>
  <c r="U32" i="17"/>
  <c r="Q32" i="17"/>
  <c r="M32" i="17"/>
  <c r="I32" i="17"/>
  <c r="E32" i="17"/>
  <c r="T32" i="17"/>
  <c r="L32" i="17"/>
  <c r="S32" i="17"/>
  <c r="K32" i="17"/>
  <c r="P32" i="17"/>
  <c r="H32" i="17"/>
  <c r="W32" i="17"/>
  <c r="O32" i="17"/>
  <c r="G32" i="17"/>
  <c r="AU91" i="17"/>
  <c r="AQ91" i="17"/>
  <c r="AM91" i="17"/>
  <c r="AI91" i="17"/>
  <c r="AE91" i="17"/>
  <c r="AT91" i="17"/>
  <c r="AP91" i="17"/>
  <c r="AL91" i="17"/>
  <c r="AH91" i="17"/>
  <c r="AD91" i="17"/>
  <c r="AO91" i="17"/>
  <c r="AG91" i="17"/>
  <c r="AN91" i="17"/>
  <c r="AF91" i="17"/>
  <c r="AS91" i="17"/>
  <c r="AC91" i="17"/>
  <c r="AK91" i="17"/>
  <c r="AJ91" i="17"/>
  <c r="AR91" i="17"/>
  <c r="AS115" i="17"/>
  <c r="AO115" i="17"/>
  <c r="AK115" i="17"/>
  <c r="AG115" i="17"/>
  <c r="AC115" i="17"/>
  <c r="AR115" i="17"/>
  <c r="AN115" i="17"/>
  <c r="AJ115" i="17"/>
  <c r="AF115" i="17"/>
  <c r="AU115" i="17"/>
  <c r="AM115" i="17"/>
  <c r="AE115" i="17"/>
  <c r="AT115" i="17"/>
  <c r="AL115" i="17"/>
  <c r="AD115" i="17"/>
  <c r="AI115" i="17"/>
  <c r="AH115" i="17"/>
  <c r="AQ115" i="17"/>
  <c r="AP115" i="17"/>
  <c r="AS139" i="17"/>
  <c r="AO139" i="17"/>
  <c r="AK139" i="17"/>
  <c r="AG139" i="17"/>
  <c r="AC139" i="17"/>
  <c r="AR139" i="17"/>
  <c r="AN139" i="17"/>
  <c r="AJ139" i="17"/>
  <c r="AF139" i="17"/>
  <c r="AQ139" i="17"/>
  <c r="AI139" i="17"/>
  <c r="AP139" i="17"/>
  <c r="AH139" i="17"/>
  <c r="AM139" i="17"/>
  <c r="AL139" i="17"/>
  <c r="AE139" i="17"/>
  <c r="AD139" i="17"/>
  <c r="AU139" i="17"/>
  <c r="AT139" i="17"/>
  <c r="AS163" i="17"/>
  <c r="AO163" i="17"/>
  <c r="AK163" i="17"/>
  <c r="AG163" i="17"/>
  <c r="AC163" i="17"/>
  <c r="AT163" i="17"/>
  <c r="AP163" i="17"/>
  <c r="AL163" i="17"/>
  <c r="AH163" i="17"/>
  <c r="AD163" i="17"/>
  <c r="AN163" i="17"/>
  <c r="AF163" i="17"/>
  <c r="AU163" i="17"/>
  <c r="AM163" i="17"/>
  <c r="AE163" i="17"/>
  <c r="AR163" i="17"/>
  <c r="AQ163" i="17"/>
  <c r="AJ163" i="17"/>
  <c r="AI163" i="17"/>
  <c r="AS63" i="17"/>
  <c r="AO63" i="17"/>
  <c r="AK63" i="17"/>
  <c r="AG63" i="17"/>
  <c r="AC63" i="17"/>
  <c r="AR63" i="17"/>
  <c r="AN63" i="17"/>
  <c r="AJ63" i="17"/>
  <c r="AF63" i="17"/>
  <c r="AU63" i="17"/>
  <c r="AM63" i="17"/>
  <c r="AE63" i="17"/>
  <c r="AT63" i="17"/>
  <c r="AL63" i="17"/>
  <c r="AD63" i="17"/>
  <c r="AQ63" i="17"/>
  <c r="AP63" i="17"/>
  <c r="AI63" i="17"/>
  <c r="AH63" i="17"/>
  <c r="AU87" i="17"/>
  <c r="AQ87" i="17"/>
  <c r="AM87" i="17"/>
  <c r="AI87" i="17"/>
  <c r="AE87" i="17"/>
  <c r="AT87" i="17"/>
  <c r="AP87" i="17"/>
  <c r="AL87" i="17"/>
  <c r="AH87" i="17"/>
  <c r="AD87" i="17"/>
  <c r="AO87" i="17"/>
  <c r="AG87" i="17"/>
  <c r="AN87" i="17"/>
  <c r="AF87" i="17"/>
  <c r="AK87" i="17"/>
  <c r="AS87" i="17"/>
  <c r="AC87" i="17"/>
  <c r="AR87" i="17"/>
  <c r="AJ87" i="17"/>
  <c r="AS111" i="17"/>
  <c r="AO111" i="17"/>
  <c r="AK111" i="17"/>
  <c r="AG111" i="17"/>
  <c r="AC111" i="17"/>
  <c r="AR111" i="17"/>
  <c r="AN111" i="17"/>
  <c r="AJ111" i="17"/>
  <c r="AF111" i="17"/>
  <c r="AU111" i="17"/>
  <c r="AM111" i="17"/>
  <c r="AE111" i="17"/>
  <c r="AT111" i="17"/>
  <c r="AL111" i="17"/>
  <c r="AD111" i="17"/>
  <c r="AQ111" i="17"/>
  <c r="AP111" i="17"/>
  <c r="AI111" i="17"/>
  <c r="AH111" i="17"/>
  <c r="AU135" i="17"/>
  <c r="AQ135" i="17"/>
  <c r="AM135" i="17"/>
  <c r="AI135" i="17"/>
  <c r="AE135" i="17"/>
  <c r="AT135" i="17"/>
  <c r="AP135" i="17"/>
  <c r="AL135" i="17"/>
  <c r="AH135" i="17"/>
  <c r="AD135" i="17"/>
  <c r="AO135" i="17"/>
  <c r="AG135" i="17"/>
  <c r="AN135" i="17"/>
  <c r="AF135" i="17"/>
  <c r="AK135" i="17"/>
  <c r="AC135" i="17"/>
  <c r="AJ135" i="17"/>
  <c r="AS135" i="17"/>
  <c r="AR135" i="17"/>
  <c r="AS159" i="17"/>
  <c r="AO159" i="17"/>
  <c r="AK159" i="17"/>
  <c r="AG159" i="17"/>
  <c r="AC159" i="17"/>
  <c r="AT159" i="17"/>
  <c r="AP159" i="17"/>
  <c r="AL159" i="17"/>
  <c r="AH159" i="17"/>
  <c r="AD159" i="17"/>
  <c r="AN159" i="17"/>
  <c r="AF159" i="17"/>
  <c r="AU159" i="17"/>
  <c r="AM159" i="17"/>
  <c r="AE159" i="17"/>
  <c r="AJ159" i="17"/>
  <c r="AI159" i="17"/>
  <c r="AR159" i="17"/>
  <c r="AQ159" i="17"/>
  <c r="AS59" i="17"/>
  <c r="AO59" i="17"/>
  <c r="AK59" i="17"/>
  <c r="AG59" i="17"/>
  <c r="AC59" i="17"/>
  <c r="AR59" i="17"/>
  <c r="AN59" i="17"/>
  <c r="AJ59" i="17"/>
  <c r="AF59" i="17"/>
  <c r="AU59" i="17"/>
  <c r="AM59" i="17"/>
  <c r="AE59" i="17"/>
  <c r="AT59" i="17"/>
  <c r="AL59" i="17"/>
  <c r="AD59" i="17"/>
  <c r="AI59" i="17"/>
  <c r="AH59" i="17"/>
  <c r="AQ59" i="17"/>
  <c r="AP59" i="17"/>
  <c r="AU83" i="17"/>
  <c r="AQ83" i="17"/>
  <c r="AM83" i="17"/>
  <c r="AI83" i="17"/>
  <c r="AE83" i="17"/>
  <c r="AT83" i="17"/>
  <c r="AP83" i="17"/>
  <c r="AL83" i="17"/>
  <c r="AH83" i="17"/>
  <c r="AD83" i="17"/>
  <c r="AO83" i="17"/>
  <c r="AG83" i="17"/>
  <c r="AN83" i="17"/>
  <c r="AF83" i="17"/>
  <c r="AS83" i="17"/>
  <c r="AC83" i="17"/>
  <c r="AR83" i="17"/>
  <c r="AK83" i="17"/>
  <c r="AJ83" i="17"/>
  <c r="AS107" i="17"/>
  <c r="AO107" i="17"/>
  <c r="AK107" i="17"/>
  <c r="AG107" i="17"/>
  <c r="AC107" i="17"/>
  <c r="AR107" i="17"/>
  <c r="AN107" i="17"/>
  <c r="AJ107" i="17"/>
  <c r="AF107" i="17"/>
  <c r="AQ107" i="17"/>
  <c r="AI107" i="17"/>
  <c r="AP107" i="17"/>
  <c r="AH107" i="17"/>
  <c r="AM107" i="17"/>
  <c r="AU107" i="17"/>
  <c r="AE107" i="17"/>
  <c r="AT107" i="17"/>
  <c r="AD107" i="17"/>
  <c r="AL107" i="17"/>
  <c r="T10" i="17"/>
  <c r="P10" i="17"/>
  <c r="L10" i="17"/>
  <c r="H10" i="17"/>
  <c r="W10" i="17"/>
  <c r="S10" i="17"/>
  <c r="O10" i="17"/>
  <c r="K10" i="17"/>
  <c r="G10" i="17"/>
  <c r="V10" i="17"/>
  <c r="N10" i="17"/>
  <c r="F10" i="17"/>
  <c r="U10" i="17"/>
  <c r="M10" i="17"/>
  <c r="E10" i="17"/>
  <c r="R10" i="17"/>
  <c r="J10" i="17"/>
  <c r="Q10" i="17"/>
  <c r="I10" i="17"/>
  <c r="V41" i="17"/>
  <c r="R41" i="17"/>
  <c r="N41" i="17"/>
  <c r="J41" i="17"/>
  <c r="F41" i="17"/>
  <c r="U41" i="17"/>
  <c r="Q41" i="17"/>
  <c r="M41" i="17"/>
  <c r="I41" i="17"/>
  <c r="E41" i="17"/>
  <c r="T41" i="17"/>
  <c r="L41" i="17"/>
  <c r="S41" i="17"/>
  <c r="K41" i="17"/>
  <c r="P41" i="17"/>
  <c r="O41" i="17"/>
  <c r="H41" i="17"/>
  <c r="W41" i="17"/>
  <c r="G41" i="17"/>
  <c r="T90" i="17"/>
  <c r="P90" i="17"/>
  <c r="L90" i="17"/>
  <c r="H90" i="17"/>
  <c r="W90" i="17"/>
  <c r="S90" i="17"/>
  <c r="O90" i="17"/>
  <c r="K90" i="17"/>
  <c r="G90" i="17"/>
  <c r="R90" i="17"/>
  <c r="J90" i="17"/>
  <c r="Q90" i="17"/>
  <c r="I90" i="17"/>
  <c r="N90" i="17"/>
  <c r="V90" i="17"/>
  <c r="F90" i="17"/>
  <c r="U90" i="17"/>
  <c r="E90" i="17"/>
  <c r="M90" i="17"/>
  <c r="T139" i="17"/>
  <c r="P139" i="17"/>
  <c r="L139" i="17"/>
  <c r="H139" i="17"/>
  <c r="W139" i="17"/>
  <c r="S139" i="17"/>
  <c r="O139" i="17"/>
  <c r="K139" i="17"/>
  <c r="G139" i="17"/>
  <c r="V139" i="17"/>
  <c r="N139" i="17"/>
  <c r="F139" i="17"/>
  <c r="U139" i="17"/>
  <c r="M139" i="17"/>
  <c r="E139" i="17"/>
  <c r="R139" i="17"/>
  <c r="Q139" i="17"/>
  <c r="J139" i="17"/>
  <c r="I139" i="17"/>
  <c r="V13" i="17"/>
  <c r="R13" i="17"/>
  <c r="N13" i="17"/>
  <c r="J13" i="17"/>
  <c r="F13" i="17"/>
  <c r="U13" i="17"/>
  <c r="Q13" i="17"/>
  <c r="M13" i="17"/>
  <c r="I13" i="17"/>
  <c r="E13" i="17"/>
  <c r="T13" i="17"/>
  <c r="L13" i="17"/>
  <c r="S13" i="17"/>
  <c r="K13" i="17"/>
  <c r="P13" i="17"/>
  <c r="H13" i="17"/>
  <c r="W13" i="17"/>
  <c r="O13" i="17"/>
  <c r="G13" i="17"/>
  <c r="V9" i="17"/>
  <c r="R9" i="17"/>
  <c r="N9" i="17"/>
  <c r="J9" i="17"/>
  <c r="F9" i="17"/>
  <c r="U9" i="17"/>
  <c r="Q9" i="17"/>
  <c r="M9" i="17"/>
  <c r="I9" i="17"/>
  <c r="E9" i="17"/>
  <c r="T9" i="17"/>
  <c r="L9" i="17"/>
  <c r="S9" i="17"/>
  <c r="K9" i="17"/>
  <c r="P9" i="17"/>
  <c r="H9" i="17"/>
  <c r="W9" i="17"/>
  <c r="O9" i="17"/>
  <c r="G9" i="17"/>
  <c r="V116" i="17"/>
  <c r="R116" i="17"/>
  <c r="N116" i="17"/>
  <c r="J116" i="17"/>
  <c r="F116" i="17"/>
  <c r="U116" i="17"/>
  <c r="Q116" i="17"/>
  <c r="M116" i="17"/>
  <c r="I116" i="17"/>
  <c r="E116" i="17"/>
  <c r="T116" i="17"/>
  <c r="L116" i="17"/>
  <c r="S116" i="17"/>
  <c r="K116" i="17"/>
  <c r="H116" i="17"/>
  <c r="W116" i="17"/>
  <c r="G116" i="17"/>
  <c r="P116" i="17"/>
  <c r="O116" i="17"/>
  <c r="T165" i="17"/>
  <c r="P165" i="17"/>
  <c r="L165" i="17"/>
  <c r="H165" i="17"/>
  <c r="U165" i="17"/>
  <c r="Q165" i="17"/>
  <c r="M165" i="17"/>
  <c r="I165" i="17"/>
  <c r="E165" i="17"/>
  <c r="W165" i="17"/>
  <c r="O165" i="17"/>
  <c r="G165" i="17"/>
  <c r="V165" i="17"/>
  <c r="N165" i="17"/>
  <c r="F165" i="17"/>
  <c r="K165" i="17"/>
  <c r="J165" i="17"/>
  <c r="S165" i="17"/>
  <c r="R165" i="17"/>
  <c r="T65" i="17"/>
  <c r="P65" i="17"/>
  <c r="L65" i="17"/>
  <c r="H65" i="17"/>
  <c r="W65" i="17"/>
  <c r="S65" i="17"/>
  <c r="O65" i="17"/>
  <c r="K65" i="17"/>
  <c r="G65" i="17"/>
  <c r="V65" i="17"/>
  <c r="N65" i="17"/>
  <c r="F65" i="17"/>
  <c r="U65" i="17"/>
  <c r="M65" i="17"/>
  <c r="E65" i="17"/>
  <c r="J65" i="17"/>
  <c r="I65" i="17"/>
  <c r="R65" i="17"/>
  <c r="Q65" i="17"/>
  <c r="V114" i="17"/>
  <c r="R114" i="17"/>
  <c r="N114" i="17"/>
  <c r="J114" i="17"/>
  <c r="F114" i="17"/>
  <c r="U114" i="17"/>
  <c r="Q114" i="17"/>
  <c r="M114" i="17"/>
  <c r="I114" i="17"/>
  <c r="E114" i="17"/>
  <c r="P114" i="17"/>
  <c r="H114" i="17"/>
  <c r="W114" i="17"/>
  <c r="O114" i="17"/>
  <c r="G114" i="17"/>
  <c r="T114" i="17"/>
  <c r="S114" i="17"/>
  <c r="L114" i="17"/>
  <c r="K114" i="17"/>
  <c r="T163" i="17"/>
  <c r="P163" i="17"/>
  <c r="L163" i="17"/>
  <c r="H163" i="17"/>
  <c r="U163" i="17"/>
  <c r="Q163" i="17"/>
  <c r="M163" i="17"/>
  <c r="I163" i="17"/>
  <c r="E163" i="17"/>
  <c r="S163" i="17"/>
  <c r="K163" i="17"/>
  <c r="R163" i="17"/>
  <c r="J163" i="17"/>
  <c r="W163" i="17"/>
  <c r="G163" i="17"/>
  <c r="V163" i="17"/>
  <c r="F163" i="17"/>
  <c r="O163" i="17"/>
  <c r="N163" i="17"/>
  <c r="V112" i="17"/>
  <c r="R112" i="17"/>
  <c r="N112" i="17"/>
  <c r="J112" i="17"/>
  <c r="F112" i="17"/>
  <c r="U112" i="17"/>
  <c r="Q112" i="17"/>
  <c r="M112" i="17"/>
  <c r="I112" i="17"/>
  <c r="E112" i="17"/>
  <c r="T112" i="17"/>
  <c r="L112" i="17"/>
  <c r="S112" i="17"/>
  <c r="K112" i="17"/>
  <c r="P112" i="17"/>
  <c r="O112" i="17"/>
  <c r="H112" i="17"/>
  <c r="W112" i="17"/>
  <c r="G112" i="17"/>
  <c r="T61" i="17"/>
  <c r="P61" i="17"/>
  <c r="L61" i="17"/>
  <c r="H61" i="17"/>
  <c r="W61" i="17"/>
  <c r="S61" i="17"/>
  <c r="O61" i="17"/>
  <c r="K61" i="17"/>
  <c r="G61" i="17"/>
  <c r="V61" i="17"/>
  <c r="N61" i="17"/>
  <c r="F61" i="17"/>
  <c r="U61" i="17"/>
  <c r="M61" i="17"/>
  <c r="E61" i="17"/>
  <c r="R61" i="17"/>
  <c r="Q61" i="17"/>
  <c r="J61" i="17"/>
  <c r="I61" i="17"/>
  <c r="T159" i="17"/>
  <c r="P159" i="17"/>
  <c r="L159" i="17"/>
  <c r="H159" i="17"/>
  <c r="U159" i="17"/>
  <c r="Q159" i="17"/>
  <c r="M159" i="17"/>
  <c r="I159" i="17"/>
  <c r="E159" i="17"/>
  <c r="S159" i="17"/>
  <c r="K159" i="17"/>
  <c r="R159" i="17"/>
  <c r="J159" i="17"/>
  <c r="O159" i="17"/>
  <c r="N159" i="17"/>
  <c r="G159" i="17"/>
  <c r="F159" i="17"/>
  <c r="W159" i="17"/>
  <c r="V159" i="17"/>
  <c r="V108" i="17"/>
  <c r="R108" i="17"/>
  <c r="N108" i="17"/>
  <c r="J108" i="17"/>
  <c r="F108" i="17"/>
  <c r="U108" i="17"/>
  <c r="Q108" i="17"/>
  <c r="M108" i="17"/>
  <c r="I108" i="17"/>
  <c r="E108" i="17"/>
  <c r="P108" i="17"/>
  <c r="H108" i="17"/>
  <c r="W108" i="17"/>
  <c r="O108" i="17"/>
  <c r="G108" i="17"/>
  <c r="L108" i="17"/>
  <c r="T108" i="17"/>
  <c r="S108" i="17"/>
  <c r="K108" i="17"/>
  <c r="T57" i="17"/>
  <c r="P57" i="17"/>
  <c r="L57" i="17"/>
  <c r="H57" i="17"/>
  <c r="W57" i="17"/>
  <c r="S57" i="17"/>
  <c r="O57" i="17"/>
  <c r="K57" i="17"/>
  <c r="G57" i="17"/>
  <c r="V57" i="17"/>
  <c r="N57" i="17"/>
  <c r="F57" i="17"/>
  <c r="U57" i="17"/>
  <c r="M57" i="17"/>
  <c r="E57" i="17"/>
  <c r="J57" i="17"/>
  <c r="I57" i="17"/>
  <c r="R57" i="17"/>
  <c r="Q57" i="17"/>
  <c r="AU116" i="17"/>
  <c r="AQ116" i="17"/>
  <c r="AM116" i="17"/>
  <c r="AI116" i="17"/>
  <c r="AE116" i="17"/>
  <c r="AT116" i="17"/>
  <c r="AP116" i="17"/>
  <c r="AL116" i="17"/>
  <c r="AH116" i="17"/>
  <c r="AD116" i="17"/>
  <c r="AO116" i="17"/>
  <c r="AG116" i="17"/>
  <c r="AN116" i="17"/>
  <c r="AF116" i="17"/>
  <c r="AS116" i="17"/>
  <c r="AC116" i="17"/>
  <c r="AR116" i="17"/>
  <c r="AK116" i="17"/>
  <c r="AJ116" i="17"/>
  <c r="AU164" i="17"/>
  <c r="AQ164" i="17"/>
  <c r="AM164" i="17"/>
  <c r="AI164" i="17"/>
  <c r="AE164" i="17"/>
  <c r="AR164" i="17"/>
  <c r="AN164" i="17"/>
  <c r="AJ164" i="17"/>
  <c r="AF164" i="17"/>
  <c r="AP164" i="17"/>
  <c r="AH164" i="17"/>
  <c r="AO164" i="17"/>
  <c r="AG164" i="17"/>
  <c r="AL164" i="17"/>
  <c r="AK164" i="17"/>
  <c r="AT164" i="17"/>
  <c r="AS164" i="17"/>
  <c r="AD164" i="17"/>
  <c r="AC164" i="17"/>
  <c r="AS88" i="17"/>
  <c r="AO88" i="17"/>
  <c r="AK88" i="17"/>
  <c r="AG88" i="17"/>
  <c r="AC88" i="17"/>
  <c r="AR88" i="17"/>
  <c r="AN88" i="17"/>
  <c r="AJ88" i="17"/>
  <c r="AF88" i="17"/>
  <c r="AQ88" i="17"/>
  <c r="AI88" i="17"/>
  <c r="AP88" i="17"/>
  <c r="AH88" i="17"/>
  <c r="AU88" i="17"/>
  <c r="AE88" i="17"/>
  <c r="AM88" i="17"/>
  <c r="AL88" i="17"/>
  <c r="AT88" i="17"/>
  <c r="AD88" i="17"/>
  <c r="AS136" i="17"/>
  <c r="AO136" i="17"/>
  <c r="AK136" i="17"/>
  <c r="AG136" i="17"/>
  <c r="AC136" i="17"/>
  <c r="AR136" i="17"/>
  <c r="AN136" i="17"/>
  <c r="AJ136" i="17"/>
  <c r="AF136" i="17"/>
  <c r="AQ136" i="17"/>
  <c r="AI136" i="17"/>
  <c r="AP136" i="17"/>
  <c r="AH136" i="17"/>
  <c r="AU136" i="17"/>
  <c r="AE136" i="17"/>
  <c r="AT136" i="17"/>
  <c r="AD136" i="17"/>
  <c r="AM136" i="17"/>
  <c r="AL136" i="17"/>
  <c r="AU60" i="17"/>
  <c r="AQ60" i="17"/>
  <c r="AM60" i="17"/>
  <c r="AI60" i="17"/>
  <c r="AE60" i="17"/>
  <c r="AT60" i="17"/>
  <c r="AP60" i="17"/>
  <c r="AL60" i="17"/>
  <c r="AH60" i="17"/>
  <c r="AD60" i="17"/>
  <c r="AO60" i="17"/>
  <c r="AG60" i="17"/>
  <c r="AN60" i="17"/>
  <c r="AF60" i="17"/>
  <c r="AS60" i="17"/>
  <c r="AC60" i="17"/>
  <c r="AR60" i="17"/>
  <c r="AK60" i="17"/>
  <c r="AJ60" i="17"/>
  <c r="AS84" i="17"/>
  <c r="AO84" i="17"/>
  <c r="AK84" i="17"/>
  <c r="AG84" i="17"/>
  <c r="AC84" i="17"/>
  <c r="AR84" i="17"/>
  <c r="AN84" i="17"/>
  <c r="AJ84" i="17"/>
  <c r="AF84" i="17"/>
  <c r="AQ84" i="17"/>
  <c r="AI84" i="17"/>
  <c r="AP84" i="17"/>
  <c r="AH84" i="17"/>
  <c r="AM84" i="17"/>
  <c r="AL84" i="17"/>
  <c r="AU84" i="17"/>
  <c r="AE84" i="17"/>
  <c r="AT84" i="17"/>
  <c r="AD84" i="17"/>
  <c r="V15" i="17"/>
  <c r="R15" i="17"/>
  <c r="N15" i="17"/>
  <c r="J15" i="17"/>
  <c r="F15" i="17"/>
  <c r="U15" i="17"/>
  <c r="Q15" i="17"/>
  <c r="M15" i="17"/>
  <c r="I15" i="17"/>
  <c r="E15" i="17"/>
  <c r="P15" i="17"/>
  <c r="H15" i="17"/>
  <c r="W15" i="17"/>
  <c r="O15" i="17"/>
  <c r="G15" i="17"/>
  <c r="T15" i="17"/>
  <c r="L15" i="17"/>
  <c r="S15" i="17"/>
  <c r="K15" i="17"/>
  <c r="V11" i="17"/>
  <c r="R11" i="17"/>
  <c r="N11" i="17"/>
  <c r="J11" i="17"/>
  <c r="F11" i="17"/>
  <c r="U11" i="17"/>
  <c r="Q11" i="17"/>
  <c r="M11" i="17"/>
  <c r="I11" i="17"/>
  <c r="E11" i="17"/>
  <c r="P11" i="17"/>
  <c r="H11" i="17"/>
  <c r="W11" i="17"/>
  <c r="O11" i="17"/>
  <c r="G11" i="17"/>
  <c r="T11" i="17"/>
  <c r="L11" i="17"/>
  <c r="S11" i="17"/>
  <c r="K11" i="17"/>
  <c r="V166" i="17"/>
  <c r="R166" i="17"/>
  <c r="N166" i="17"/>
  <c r="J166" i="17"/>
  <c r="F166" i="17"/>
  <c r="W166" i="17"/>
  <c r="S166" i="17"/>
  <c r="O166" i="17"/>
  <c r="K166" i="17"/>
  <c r="G166" i="17"/>
  <c r="Q166" i="17"/>
  <c r="I166" i="17"/>
  <c r="P166" i="17"/>
  <c r="H166" i="17"/>
  <c r="U166" i="17"/>
  <c r="E166" i="17"/>
  <c r="T166" i="17"/>
  <c r="M166" i="17"/>
  <c r="L166" i="17"/>
  <c r="V66" i="17"/>
  <c r="R66" i="17"/>
  <c r="N66" i="17"/>
  <c r="J66" i="17"/>
  <c r="F66" i="17"/>
  <c r="U66" i="17"/>
  <c r="Q66" i="17"/>
  <c r="M66" i="17"/>
  <c r="I66" i="17"/>
  <c r="E66" i="17"/>
  <c r="P66" i="17"/>
  <c r="H66" i="17"/>
  <c r="W66" i="17"/>
  <c r="O66" i="17"/>
  <c r="G66" i="17"/>
  <c r="T66" i="17"/>
  <c r="S66" i="17"/>
  <c r="L66" i="17"/>
  <c r="K66" i="17"/>
  <c r="T115" i="17"/>
  <c r="P115" i="17"/>
  <c r="L115" i="17"/>
  <c r="H115" i="17"/>
  <c r="W115" i="17"/>
  <c r="S115" i="17"/>
  <c r="O115" i="17"/>
  <c r="K115" i="17"/>
  <c r="G115" i="17"/>
  <c r="R115" i="17"/>
  <c r="J115" i="17"/>
  <c r="Q115" i="17"/>
  <c r="I115" i="17"/>
  <c r="N115" i="17"/>
  <c r="M115" i="17"/>
  <c r="V115" i="17"/>
  <c r="F115" i="17"/>
  <c r="E115" i="17"/>
  <c r="U115" i="17"/>
  <c r="V164" i="17"/>
  <c r="R164" i="17"/>
  <c r="N164" i="17"/>
  <c r="J164" i="17"/>
  <c r="F164" i="17"/>
  <c r="W164" i="17"/>
  <c r="S164" i="17"/>
  <c r="O164" i="17"/>
  <c r="K164" i="17"/>
  <c r="G164" i="17"/>
  <c r="U164" i="17"/>
  <c r="M164" i="17"/>
  <c r="E164" i="17"/>
  <c r="T164" i="17"/>
  <c r="L164" i="17"/>
  <c r="Q164" i="17"/>
  <c r="P164" i="17"/>
  <c r="I164" i="17"/>
  <c r="H164" i="17"/>
  <c r="V64" i="17"/>
  <c r="R64" i="17"/>
  <c r="N64" i="17"/>
  <c r="J64" i="17"/>
  <c r="F64" i="17"/>
  <c r="U64" i="17"/>
  <c r="Q64" i="17"/>
  <c r="M64" i="17"/>
  <c r="I64" i="17"/>
  <c r="E64" i="17"/>
  <c r="T64" i="17"/>
  <c r="L64" i="17"/>
  <c r="S64" i="17"/>
  <c r="K64" i="17"/>
  <c r="P64" i="17"/>
  <c r="O64" i="17"/>
  <c r="H64" i="17"/>
  <c r="W64" i="17"/>
  <c r="G64" i="17"/>
  <c r="T113" i="17"/>
  <c r="P113" i="17"/>
  <c r="L113" i="17"/>
  <c r="H113" i="17"/>
  <c r="W113" i="17"/>
  <c r="S113" i="17"/>
  <c r="O113" i="17"/>
  <c r="K113" i="17"/>
  <c r="G113" i="17"/>
  <c r="V113" i="17"/>
  <c r="N113" i="17"/>
  <c r="F113" i="17"/>
  <c r="U113" i="17"/>
  <c r="M113" i="17"/>
  <c r="E113" i="17"/>
  <c r="J113" i="17"/>
  <c r="I113" i="17"/>
  <c r="R113" i="17"/>
  <c r="Q113" i="17"/>
  <c r="V162" i="17"/>
  <c r="R162" i="17"/>
  <c r="N162" i="17"/>
  <c r="J162" i="17"/>
  <c r="F162" i="17"/>
  <c r="W162" i="17"/>
  <c r="S162" i="17"/>
  <c r="O162" i="17"/>
  <c r="K162" i="17"/>
  <c r="G162" i="17"/>
  <c r="Q162" i="17"/>
  <c r="I162" i="17"/>
  <c r="P162" i="17"/>
  <c r="H162" i="17"/>
  <c r="M162" i="17"/>
  <c r="L162" i="17"/>
  <c r="U162" i="17"/>
  <c r="T162" i="17"/>
  <c r="E162" i="17"/>
  <c r="V62" i="17"/>
  <c r="R62" i="17"/>
  <c r="N62" i="17"/>
  <c r="J62" i="17"/>
  <c r="F62" i="17"/>
  <c r="U62" i="17"/>
  <c r="Q62" i="17"/>
  <c r="M62" i="17"/>
  <c r="I62" i="17"/>
  <c r="E62" i="17"/>
  <c r="P62" i="17"/>
  <c r="H62" i="17"/>
  <c r="W62" i="17"/>
  <c r="O62" i="17"/>
  <c r="G62" i="17"/>
  <c r="L62" i="17"/>
  <c r="K62" i="17"/>
  <c r="T62" i="17"/>
  <c r="S62" i="17"/>
  <c r="T111" i="17"/>
  <c r="P111" i="17"/>
  <c r="L111" i="17"/>
  <c r="H111" i="17"/>
  <c r="W111" i="17"/>
  <c r="S111" i="17"/>
  <c r="O111" i="17"/>
  <c r="K111" i="17"/>
  <c r="G111" i="17"/>
  <c r="R111" i="17"/>
  <c r="J111" i="17"/>
  <c r="Q111" i="17"/>
  <c r="I111" i="17"/>
  <c r="V111" i="17"/>
  <c r="F111" i="17"/>
  <c r="U111" i="17"/>
  <c r="E111" i="17"/>
  <c r="N111" i="17"/>
  <c r="M111" i="17"/>
  <c r="V160" i="17"/>
  <c r="R160" i="17"/>
  <c r="N160" i="17"/>
  <c r="J160" i="17"/>
  <c r="F160" i="17"/>
  <c r="W160" i="17"/>
  <c r="S160" i="17"/>
  <c r="O160" i="17"/>
  <c r="K160" i="17"/>
  <c r="G160" i="17"/>
  <c r="U160" i="17"/>
  <c r="M160" i="17"/>
  <c r="E160" i="17"/>
  <c r="T160" i="17"/>
  <c r="L160" i="17"/>
  <c r="I160" i="17"/>
  <c r="H160" i="17"/>
  <c r="Q160" i="17"/>
  <c r="P160" i="17"/>
  <c r="V60" i="17"/>
  <c r="R60" i="17"/>
  <c r="N60" i="17"/>
  <c r="J60" i="17"/>
  <c r="F60" i="17"/>
  <c r="U60" i="17"/>
  <c r="Q60" i="17"/>
  <c r="M60" i="17"/>
  <c r="I60" i="17"/>
  <c r="E60" i="17"/>
  <c r="T60" i="17"/>
  <c r="L60" i="17"/>
  <c r="S60" i="17"/>
  <c r="K60" i="17"/>
  <c r="H60" i="17"/>
  <c r="W60" i="17"/>
  <c r="G60" i="17"/>
  <c r="P60" i="17"/>
  <c r="O60" i="17"/>
  <c r="T109" i="17"/>
  <c r="P109" i="17"/>
  <c r="L109" i="17"/>
  <c r="H109" i="17"/>
  <c r="W109" i="17"/>
  <c r="S109" i="17"/>
  <c r="O109" i="17"/>
  <c r="K109" i="17"/>
  <c r="G109" i="17"/>
  <c r="R109" i="17"/>
  <c r="J109" i="17"/>
  <c r="Q109" i="17"/>
  <c r="I109" i="17"/>
  <c r="V109" i="17"/>
  <c r="F109" i="17"/>
  <c r="N109" i="17"/>
  <c r="M109" i="17"/>
  <c r="U109" i="17"/>
  <c r="E109" i="17"/>
  <c r="V158" i="17"/>
  <c r="R158" i="17"/>
  <c r="N158" i="17"/>
  <c r="J158" i="17"/>
  <c r="W158" i="17"/>
  <c r="S158" i="17"/>
  <c r="O158" i="17"/>
  <c r="K158" i="17"/>
  <c r="G158" i="17"/>
  <c r="Q158" i="17"/>
  <c r="I158" i="17"/>
  <c r="P158" i="17"/>
  <c r="H158" i="17"/>
  <c r="U158" i="17"/>
  <c r="F158" i="17"/>
  <c r="T158" i="17"/>
  <c r="E158" i="17"/>
  <c r="M158" i="17"/>
  <c r="L158" i="17"/>
  <c r="V58" i="17"/>
  <c r="R58" i="17"/>
  <c r="N58" i="17"/>
  <c r="J58" i="17"/>
  <c r="F58" i="17"/>
  <c r="U58" i="17"/>
  <c r="Q58" i="17"/>
  <c r="M58" i="17"/>
  <c r="I58" i="17"/>
  <c r="E58" i="17"/>
  <c r="P58" i="17"/>
  <c r="H58" i="17"/>
  <c r="W58" i="17"/>
  <c r="O58" i="17"/>
  <c r="G58" i="17"/>
  <c r="T58" i="17"/>
  <c r="S58" i="17"/>
  <c r="L58" i="17"/>
  <c r="K58" i="17"/>
  <c r="T107" i="17"/>
  <c r="P107" i="17"/>
  <c r="L107" i="17"/>
  <c r="H107" i="17"/>
  <c r="W107" i="17"/>
  <c r="S107" i="17"/>
  <c r="O107" i="17"/>
  <c r="K107" i="17"/>
  <c r="G107" i="17"/>
  <c r="V107" i="17"/>
  <c r="N107" i="17"/>
  <c r="F107" i="17"/>
  <c r="U107" i="17"/>
  <c r="M107" i="17"/>
  <c r="E107" i="17"/>
  <c r="R107" i="17"/>
  <c r="J107" i="17"/>
  <c r="I107" i="17"/>
  <c r="Q107" i="17"/>
  <c r="AU166" i="17"/>
  <c r="AQ166" i="17"/>
  <c r="AM166" i="17"/>
  <c r="AI166" i="17"/>
  <c r="AE166" i="17"/>
  <c r="AR166" i="17"/>
  <c r="AN166" i="17"/>
  <c r="AJ166" i="17"/>
  <c r="AF166" i="17"/>
  <c r="AT166" i="17"/>
  <c r="AL166" i="17"/>
  <c r="AD166" i="17"/>
  <c r="AS166" i="17"/>
  <c r="AK166" i="17"/>
  <c r="AC166" i="17"/>
  <c r="AP166" i="17"/>
  <c r="AO166" i="17"/>
  <c r="AH166" i="17"/>
  <c r="AG166" i="17"/>
  <c r="AU66" i="17"/>
  <c r="AQ66" i="17"/>
  <c r="AM66" i="17"/>
  <c r="AI66" i="17"/>
  <c r="AE66" i="17"/>
  <c r="AT66" i="17"/>
  <c r="AP66" i="17"/>
  <c r="AL66" i="17"/>
  <c r="AH66" i="17"/>
  <c r="AD66" i="17"/>
  <c r="AS66" i="17"/>
  <c r="AK66" i="17"/>
  <c r="AC66" i="17"/>
  <c r="AR66" i="17"/>
  <c r="AJ66" i="17"/>
  <c r="AO66" i="17"/>
  <c r="AN66" i="17"/>
  <c r="AG66" i="17"/>
  <c r="AF66" i="17"/>
  <c r="AS90" i="17"/>
  <c r="AO90" i="17"/>
  <c r="AK90" i="17"/>
  <c r="AG90" i="17"/>
  <c r="AC90" i="17"/>
  <c r="AR90" i="17"/>
  <c r="AN90" i="17"/>
  <c r="AJ90" i="17"/>
  <c r="AF90" i="17"/>
  <c r="AU90" i="17"/>
  <c r="AM90" i="17"/>
  <c r="AE90" i="17"/>
  <c r="AT90" i="17"/>
  <c r="AL90" i="17"/>
  <c r="AD90" i="17"/>
  <c r="AI90" i="17"/>
  <c r="AQ90" i="17"/>
  <c r="AP90" i="17"/>
  <c r="AH90" i="17"/>
  <c r="AU114" i="17"/>
  <c r="AQ114" i="17"/>
  <c r="AM114" i="17"/>
  <c r="AI114" i="17"/>
  <c r="AE114" i="17"/>
  <c r="AT114" i="17"/>
  <c r="AP114" i="17"/>
  <c r="AL114" i="17"/>
  <c r="AH114" i="17"/>
  <c r="AD114" i="17"/>
  <c r="AS114" i="17"/>
  <c r="AK114" i="17"/>
  <c r="AC114" i="17"/>
  <c r="AR114" i="17"/>
  <c r="AJ114" i="17"/>
  <c r="AO114" i="17"/>
  <c r="AN114" i="17"/>
  <c r="AG114" i="17"/>
  <c r="AF114" i="17"/>
  <c r="AU138" i="17"/>
  <c r="AQ138" i="17"/>
  <c r="AM138" i="17"/>
  <c r="AI138" i="17"/>
  <c r="AT138" i="17"/>
  <c r="AP138" i="17"/>
  <c r="AL138" i="17"/>
  <c r="AH138" i="17"/>
  <c r="AO138" i="17"/>
  <c r="AG138" i="17"/>
  <c r="AC138" i="17"/>
  <c r="AN138" i="17"/>
  <c r="AF138" i="17"/>
  <c r="AS138" i="17"/>
  <c r="AE138" i="17"/>
  <c r="AR138" i="17"/>
  <c r="AD138" i="17"/>
  <c r="AK138" i="17"/>
  <c r="AJ138" i="17"/>
  <c r="AU162" i="17"/>
  <c r="AQ162" i="17"/>
  <c r="AM162" i="17"/>
  <c r="AI162" i="17"/>
  <c r="AE162" i="17"/>
  <c r="AR162" i="17"/>
  <c r="AN162" i="17"/>
  <c r="AJ162" i="17"/>
  <c r="AF162" i="17"/>
  <c r="AT162" i="17"/>
  <c r="AL162" i="17"/>
  <c r="AD162" i="17"/>
  <c r="AB162" i="17" s="1"/>
  <c r="AS162" i="17"/>
  <c r="AK162" i="17"/>
  <c r="AC162" i="17"/>
  <c r="AH162" i="17"/>
  <c r="AG162" i="17"/>
  <c r="AP162" i="17"/>
  <c r="AO162" i="17"/>
  <c r="AU62" i="17"/>
  <c r="AQ62" i="17"/>
  <c r="AM62" i="17"/>
  <c r="AI62" i="17"/>
  <c r="AE62" i="17"/>
  <c r="AT62" i="17"/>
  <c r="AP62" i="17"/>
  <c r="AL62" i="17"/>
  <c r="AH62" i="17"/>
  <c r="AD62" i="17"/>
  <c r="AS62" i="17"/>
  <c r="AK62" i="17"/>
  <c r="AC62" i="17"/>
  <c r="AR62" i="17"/>
  <c r="AJ62" i="17"/>
  <c r="AG62" i="17"/>
  <c r="AF62" i="17"/>
  <c r="AO62" i="17"/>
  <c r="AN62" i="17"/>
  <c r="AS86" i="17"/>
  <c r="AO86" i="17"/>
  <c r="AK86" i="17"/>
  <c r="AG86" i="17"/>
  <c r="AC86" i="17"/>
  <c r="AR86" i="17"/>
  <c r="AN86" i="17"/>
  <c r="AJ86" i="17"/>
  <c r="AF86" i="17"/>
  <c r="AU86" i="17"/>
  <c r="AM86" i="17"/>
  <c r="AE86" i="17"/>
  <c r="AT86" i="17"/>
  <c r="AL86" i="17"/>
  <c r="AD86" i="17"/>
  <c r="AQ86" i="17"/>
  <c r="AI86" i="17"/>
  <c r="AH86" i="17"/>
  <c r="AP86" i="17"/>
  <c r="AU110" i="17"/>
  <c r="AQ110" i="17"/>
  <c r="AM110" i="17"/>
  <c r="AI110" i="17"/>
  <c r="AE110" i="17"/>
  <c r="AT110" i="17"/>
  <c r="AP110" i="17"/>
  <c r="AL110" i="17"/>
  <c r="AH110" i="17"/>
  <c r="AD110" i="17"/>
  <c r="AS110" i="17"/>
  <c r="AK110" i="17"/>
  <c r="AC110" i="17"/>
  <c r="AR110" i="17"/>
  <c r="AJ110" i="17"/>
  <c r="AG110" i="17"/>
  <c r="AF110" i="17"/>
  <c r="AO110" i="17"/>
  <c r="AN110" i="17"/>
  <c r="AS134" i="17"/>
  <c r="AO134" i="17"/>
  <c r="AK134" i="17"/>
  <c r="AG134" i="17"/>
  <c r="AC134" i="17"/>
  <c r="AR134" i="17"/>
  <c r="AN134" i="17"/>
  <c r="AJ134" i="17"/>
  <c r="AF134" i="17"/>
  <c r="AU134" i="17"/>
  <c r="AM134" i="17"/>
  <c r="AE134" i="17"/>
  <c r="AT134" i="17"/>
  <c r="AL134" i="17"/>
  <c r="AD134" i="17"/>
  <c r="AQ134" i="17"/>
  <c r="AI134" i="17"/>
  <c r="AP134" i="17"/>
  <c r="AH134" i="17"/>
  <c r="AU158" i="17"/>
  <c r="AQ158" i="17"/>
  <c r="AM158" i="17"/>
  <c r="AI158" i="17"/>
  <c r="AE158" i="17"/>
  <c r="AR158" i="17"/>
  <c r="AN158" i="17"/>
  <c r="AJ158" i="17"/>
  <c r="AF158" i="17"/>
  <c r="AT158" i="17"/>
  <c r="AL158" i="17"/>
  <c r="AD158" i="17"/>
  <c r="AS158" i="17"/>
  <c r="AK158" i="17"/>
  <c r="AC158" i="17"/>
  <c r="AP158" i="17"/>
  <c r="AO158" i="17"/>
  <c r="AH158" i="17"/>
  <c r="AG158" i="17"/>
  <c r="AU58" i="17"/>
  <c r="AQ58" i="17"/>
  <c r="AM58" i="17"/>
  <c r="AI58" i="17"/>
  <c r="AE58" i="17"/>
  <c r="AT58" i="17"/>
  <c r="AP58" i="17"/>
  <c r="AL58" i="17"/>
  <c r="AH58" i="17"/>
  <c r="AD58" i="17"/>
  <c r="AS58" i="17"/>
  <c r="AK58" i="17"/>
  <c r="AC58" i="17"/>
  <c r="AR58" i="17"/>
  <c r="AJ58" i="17"/>
  <c r="AO58" i="17"/>
  <c r="AN58" i="17"/>
  <c r="AG58" i="17"/>
  <c r="AF58" i="17"/>
  <c r="AS82" i="17"/>
  <c r="AO82" i="17"/>
  <c r="AK82" i="17"/>
  <c r="AG82" i="17"/>
  <c r="AC82" i="17"/>
  <c r="AR82" i="17"/>
  <c r="AN82" i="17"/>
  <c r="AJ82" i="17"/>
  <c r="AF82" i="17"/>
  <c r="AU82" i="17"/>
  <c r="AM82" i="17"/>
  <c r="AE82" i="17"/>
  <c r="AT82" i="17"/>
  <c r="AL82" i="17"/>
  <c r="AD82" i="17"/>
  <c r="AI82" i="17"/>
  <c r="AH82" i="17"/>
  <c r="AQ82" i="17"/>
  <c r="AP82" i="17"/>
  <c r="V39" i="17"/>
  <c r="R39" i="17"/>
  <c r="N39" i="17"/>
  <c r="J39" i="17"/>
  <c r="F39" i="17"/>
  <c r="U39" i="17"/>
  <c r="Q39" i="17"/>
  <c r="M39" i="17"/>
  <c r="I39" i="17"/>
  <c r="E39" i="17"/>
  <c r="P39" i="17"/>
  <c r="H39" i="17"/>
  <c r="W39" i="17"/>
  <c r="O39" i="17"/>
  <c r="G39" i="17"/>
  <c r="L39" i="17"/>
  <c r="K39" i="17"/>
  <c r="T39" i="17"/>
  <c r="S39" i="17"/>
  <c r="T88" i="17"/>
  <c r="P88" i="17"/>
  <c r="L88" i="17"/>
  <c r="H88" i="17"/>
  <c r="W88" i="17"/>
  <c r="S88" i="17"/>
  <c r="O88" i="17"/>
  <c r="K88" i="17"/>
  <c r="G88" i="17"/>
  <c r="V88" i="17"/>
  <c r="N88" i="17"/>
  <c r="F88" i="17"/>
  <c r="U88" i="17"/>
  <c r="M88" i="17"/>
  <c r="E88" i="17"/>
  <c r="J88" i="17"/>
  <c r="R88" i="17"/>
  <c r="Q88" i="17"/>
  <c r="I88" i="17"/>
  <c r="V137" i="17"/>
  <c r="R137" i="17"/>
  <c r="N137" i="17"/>
  <c r="J137" i="17"/>
  <c r="F137" i="17"/>
  <c r="U137" i="17"/>
  <c r="Q137" i="17"/>
  <c r="M137" i="17"/>
  <c r="I137" i="17"/>
  <c r="E137" i="17"/>
  <c r="P137" i="17"/>
  <c r="H137" i="17"/>
  <c r="W137" i="17"/>
  <c r="O137" i="17"/>
  <c r="G137" i="17"/>
  <c r="T137" i="17"/>
  <c r="L137" i="17"/>
  <c r="S137" i="17"/>
  <c r="K137" i="17"/>
  <c r="T37" i="17"/>
  <c r="P37" i="17"/>
  <c r="L37" i="17"/>
  <c r="H37" i="17"/>
  <c r="W37" i="17"/>
  <c r="S37" i="17"/>
  <c r="O37" i="17"/>
  <c r="K37" i="17"/>
  <c r="G37" i="17"/>
  <c r="V37" i="17"/>
  <c r="N37" i="17"/>
  <c r="F37" i="17"/>
  <c r="U37" i="17"/>
  <c r="M37" i="17"/>
  <c r="E37" i="17"/>
  <c r="R37" i="17"/>
  <c r="J37" i="17"/>
  <c r="Q37" i="17"/>
  <c r="I37" i="17"/>
  <c r="T86" i="17"/>
  <c r="P86" i="17"/>
  <c r="L86" i="17"/>
  <c r="H86" i="17"/>
  <c r="W86" i="17"/>
  <c r="S86" i="17"/>
  <c r="O86" i="17"/>
  <c r="K86" i="17"/>
  <c r="G86" i="17"/>
  <c r="R86" i="17"/>
  <c r="J86" i="17"/>
  <c r="Q86" i="17"/>
  <c r="I86" i="17"/>
  <c r="V86" i="17"/>
  <c r="F86" i="17"/>
  <c r="N86" i="17"/>
  <c r="M86" i="17"/>
  <c r="U86" i="17"/>
  <c r="E86" i="17"/>
  <c r="V135" i="17"/>
  <c r="R135" i="17"/>
  <c r="N135" i="17"/>
  <c r="J135" i="17"/>
  <c r="F135" i="17"/>
  <c r="U135" i="17"/>
  <c r="Q135" i="17"/>
  <c r="M135" i="17"/>
  <c r="I135" i="17"/>
  <c r="E135" i="17"/>
  <c r="T135" i="17"/>
  <c r="L135" i="17"/>
  <c r="S135" i="17"/>
  <c r="K135" i="17"/>
  <c r="P135" i="17"/>
  <c r="O135" i="17"/>
  <c r="H135" i="17"/>
  <c r="G135" i="17"/>
  <c r="W135" i="17"/>
  <c r="T35" i="17"/>
  <c r="P35" i="17"/>
  <c r="L35" i="17"/>
  <c r="H35" i="17"/>
  <c r="W35" i="17"/>
  <c r="S35" i="17"/>
  <c r="O35" i="17"/>
  <c r="K35" i="17"/>
  <c r="G35" i="17"/>
  <c r="R35" i="17"/>
  <c r="J35" i="17"/>
  <c r="Q35" i="17"/>
  <c r="I35" i="17"/>
  <c r="V35" i="17"/>
  <c r="N35" i="17"/>
  <c r="F35" i="17"/>
  <c r="U35" i="17"/>
  <c r="M35" i="17"/>
  <c r="E35" i="17"/>
  <c r="T84" i="17"/>
  <c r="P84" i="17"/>
  <c r="L84" i="17"/>
  <c r="H84" i="17"/>
  <c r="W84" i="17"/>
  <c r="S84" i="17"/>
  <c r="O84" i="17"/>
  <c r="K84" i="17"/>
  <c r="G84" i="17"/>
  <c r="V84" i="17"/>
  <c r="N84" i="17"/>
  <c r="F84" i="17"/>
  <c r="U84" i="17"/>
  <c r="M84" i="17"/>
  <c r="E84" i="17"/>
  <c r="R84" i="17"/>
  <c r="Q84" i="17"/>
  <c r="J84" i="17"/>
  <c r="I84" i="17"/>
  <c r="V133" i="17"/>
  <c r="R133" i="17"/>
  <c r="N133" i="17"/>
  <c r="J133" i="17"/>
  <c r="F133" i="17"/>
  <c r="U133" i="17"/>
  <c r="Q133" i="17"/>
  <c r="M133" i="17"/>
  <c r="I133" i="17"/>
  <c r="E133" i="17"/>
  <c r="P133" i="17"/>
  <c r="H133" i="17"/>
  <c r="W133" i="17"/>
  <c r="O133" i="17"/>
  <c r="G133" i="17"/>
  <c r="L133" i="17"/>
  <c r="K133" i="17"/>
  <c r="T133" i="17"/>
  <c r="S133" i="17"/>
  <c r="T33" i="17"/>
  <c r="P33" i="17"/>
  <c r="L33" i="17"/>
  <c r="H33" i="17"/>
  <c r="W33" i="17"/>
  <c r="S33" i="17"/>
  <c r="O33" i="17"/>
  <c r="K33" i="17"/>
  <c r="G33" i="17"/>
  <c r="V33" i="17"/>
  <c r="N33" i="17"/>
  <c r="F33" i="17"/>
  <c r="U33" i="17"/>
  <c r="M33" i="17"/>
  <c r="E33" i="17"/>
  <c r="R33" i="17"/>
  <c r="J33" i="17"/>
  <c r="Q33" i="17"/>
  <c r="I33" i="17"/>
  <c r="T82" i="17"/>
  <c r="P82" i="17"/>
  <c r="L82" i="17"/>
  <c r="H82" i="17"/>
  <c r="W82" i="17"/>
  <c r="S82" i="17"/>
  <c r="O82" i="17"/>
  <c r="K82" i="17"/>
  <c r="G82" i="17"/>
  <c r="R82" i="17"/>
  <c r="J82" i="17"/>
  <c r="Q82" i="17"/>
  <c r="I82" i="17"/>
  <c r="N82" i="17"/>
  <c r="M82" i="17"/>
  <c r="V82" i="17"/>
  <c r="F82" i="17"/>
  <c r="U82" i="17"/>
  <c r="E82" i="17"/>
  <c r="AS141" i="17"/>
  <c r="AO141" i="17"/>
  <c r="AK141" i="17"/>
  <c r="AG141" i="17"/>
  <c r="AC141" i="17"/>
  <c r="AR141" i="17"/>
  <c r="AN141" i="17"/>
  <c r="AJ141" i="17"/>
  <c r="AF141" i="17"/>
  <c r="AU141" i="17"/>
  <c r="AM141" i="17"/>
  <c r="AE141" i="17"/>
  <c r="AT141" i="17"/>
  <c r="AL141" i="17"/>
  <c r="AD141" i="17"/>
  <c r="AQ141" i="17"/>
  <c r="AP141" i="17"/>
  <c r="AI141" i="17"/>
  <c r="AH141" i="17"/>
  <c r="AS165" i="17"/>
  <c r="AO165" i="17"/>
  <c r="AK165" i="17"/>
  <c r="AG165" i="17"/>
  <c r="AC165" i="17"/>
  <c r="AT165" i="17"/>
  <c r="AP165" i="17"/>
  <c r="AL165" i="17"/>
  <c r="AH165" i="17"/>
  <c r="AD165" i="17"/>
  <c r="AR165" i="17"/>
  <c r="AJ165" i="17"/>
  <c r="AQ165" i="17"/>
  <c r="AI165" i="17"/>
  <c r="AF165" i="17"/>
  <c r="AU165" i="17"/>
  <c r="AE165" i="17"/>
  <c r="AN165" i="17"/>
  <c r="AM165" i="17"/>
  <c r="AS65" i="17"/>
  <c r="AO65" i="17"/>
  <c r="AK65" i="17"/>
  <c r="AG65" i="17"/>
  <c r="AC65" i="17"/>
  <c r="AR65" i="17"/>
  <c r="AN65" i="17"/>
  <c r="AJ65" i="17"/>
  <c r="AF65" i="17"/>
  <c r="AQ65" i="17"/>
  <c r="AI65" i="17"/>
  <c r="AP65" i="17"/>
  <c r="AH65" i="17"/>
  <c r="AU65" i="17"/>
  <c r="AE65" i="17"/>
  <c r="AT65" i="17"/>
  <c r="AD65" i="17"/>
  <c r="AM65" i="17"/>
  <c r="AL65" i="17"/>
  <c r="AU89" i="17"/>
  <c r="AQ89" i="17"/>
  <c r="AM89" i="17"/>
  <c r="AI89" i="17"/>
  <c r="AE89" i="17"/>
  <c r="AT89" i="17"/>
  <c r="AP89" i="17"/>
  <c r="AL89" i="17"/>
  <c r="AH89" i="17"/>
  <c r="AD89" i="17"/>
  <c r="AS89" i="17"/>
  <c r="AK89" i="17"/>
  <c r="AC89" i="17"/>
  <c r="AR89" i="17"/>
  <c r="AJ89" i="17"/>
  <c r="AO89" i="17"/>
  <c r="AG89" i="17"/>
  <c r="AF89" i="17"/>
  <c r="AN89" i="17"/>
  <c r="AS113" i="17"/>
  <c r="AO113" i="17"/>
  <c r="AK113" i="17"/>
  <c r="AG113" i="17"/>
  <c r="AC113" i="17"/>
  <c r="AR113" i="17"/>
  <c r="AN113" i="17"/>
  <c r="AJ113" i="17"/>
  <c r="AF113" i="17"/>
  <c r="AQ113" i="17"/>
  <c r="AI113" i="17"/>
  <c r="AP113" i="17"/>
  <c r="AH113" i="17"/>
  <c r="AU113" i="17"/>
  <c r="AE113" i="17"/>
  <c r="AT113" i="17"/>
  <c r="AD113" i="17"/>
  <c r="AM113" i="17"/>
  <c r="AL113" i="17"/>
  <c r="AU137" i="17"/>
  <c r="AQ137" i="17"/>
  <c r="AM137" i="17"/>
  <c r="AI137" i="17"/>
  <c r="AE137" i="17"/>
  <c r="AT137" i="17"/>
  <c r="AP137" i="17"/>
  <c r="AL137" i="17"/>
  <c r="AH137" i="17"/>
  <c r="AD137" i="17"/>
  <c r="AS137" i="17"/>
  <c r="AK137" i="17"/>
  <c r="AC137" i="17"/>
  <c r="AR137" i="17"/>
  <c r="AJ137" i="17"/>
  <c r="AO137" i="17"/>
  <c r="AN137" i="17"/>
  <c r="AG137" i="17"/>
  <c r="AF137" i="17"/>
  <c r="AS161" i="17"/>
  <c r="AO161" i="17"/>
  <c r="AK161" i="17"/>
  <c r="AG161" i="17"/>
  <c r="AC161" i="17"/>
  <c r="AT161" i="17"/>
  <c r="AP161" i="17"/>
  <c r="AL161" i="17"/>
  <c r="AH161" i="17"/>
  <c r="AD161" i="17"/>
  <c r="AR161" i="17"/>
  <c r="AJ161" i="17"/>
  <c r="AQ161" i="17"/>
  <c r="AI161" i="17"/>
  <c r="AN161" i="17"/>
  <c r="AM161" i="17"/>
  <c r="AF161" i="17"/>
  <c r="AE161" i="17"/>
  <c r="AU161" i="17"/>
  <c r="AS61" i="17"/>
  <c r="AO61" i="17"/>
  <c r="AK61" i="17"/>
  <c r="AG61" i="17"/>
  <c r="AC61" i="17"/>
  <c r="AR61" i="17"/>
  <c r="AN61" i="17"/>
  <c r="AJ61" i="17"/>
  <c r="AF61" i="17"/>
  <c r="AQ61" i="17"/>
  <c r="AI61" i="17"/>
  <c r="AP61" i="17"/>
  <c r="AH61" i="17"/>
  <c r="AM61" i="17"/>
  <c r="AL61" i="17"/>
  <c r="AU61" i="17"/>
  <c r="AE61" i="17"/>
  <c r="AT61" i="17"/>
  <c r="AD61" i="17"/>
  <c r="AU85" i="17"/>
  <c r="AQ85" i="17"/>
  <c r="AM85" i="17"/>
  <c r="AI85" i="17"/>
  <c r="AE85" i="17"/>
  <c r="AT85" i="17"/>
  <c r="AP85" i="17"/>
  <c r="AL85" i="17"/>
  <c r="AH85" i="17"/>
  <c r="AD85" i="17"/>
  <c r="AS85" i="17"/>
  <c r="AK85" i="17"/>
  <c r="AC85" i="17"/>
  <c r="AR85" i="17"/>
  <c r="AJ85" i="17"/>
  <c r="AG85" i="17"/>
  <c r="AF85" i="17"/>
  <c r="AO85" i="17"/>
  <c r="AN85" i="17"/>
  <c r="AS109" i="17"/>
  <c r="AO109" i="17"/>
  <c r="AK109" i="17"/>
  <c r="AG109" i="17"/>
  <c r="AC109" i="17"/>
  <c r="AR109" i="17"/>
  <c r="AN109" i="17"/>
  <c r="AJ109" i="17"/>
  <c r="AF109" i="17"/>
  <c r="AU109" i="17"/>
  <c r="AM109" i="17"/>
  <c r="AE109" i="17"/>
  <c r="AT109" i="17"/>
  <c r="AL109" i="17"/>
  <c r="AD109" i="17"/>
  <c r="AQ109" i="17"/>
  <c r="AI109" i="17"/>
  <c r="AH109" i="17"/>
  <c r="AP109" i="17"/>
  <c r="AU133" i="17"/>
  <c r="AQ133" i="17"/>
  <c r="AM133" i="17"/>
  <c r="AI133" i="17"/>
  <c r="AE133" i="17"/>
  <c r="AT133" i="17"/>
  <c r="AP133" i="17"/>
  <c r="AL133" i="17"/>
  <c r="AH133" i="17"/>
  <c r="AD133" i="17"/>
  <c r="AS133" i="17"/>
  <c r="AK133" i="17"/>
  <c r="AC133" i="17"/>
  <c r="AR133" i="17"/>
  <c r="AJ133" i="17"/>
  <c r="AG133" i="17"/>
  <c r="AO133" i="17"/>
  <c r="AF133" i="17"/>
  <c r="AN133" i="17"/>
  <c r="AU157" i="17"/>
  <c r="AQ157" i="17"/>
  <c r="AM157" i="17"/>
  <c r="AI157" i="17"/>
  <c r="AE157" i="17"/>
  <c r="AT157" i="17"/>
  <c r="AP157" i="17"/>
  <c r="AL157" i="17"/>
  <c r="AH157" i="17"/>
  <c r="AD157" i="17"/>
  <c r="AO157" i="17"/>
  <c r="AG157" i="17"/>
  <c r="AN157" i="17"/>
  <c r="AF157" i="17"/>
  <c r="AK157" i="17"/>
  <c r="AJ157" i="17"/>
  <c r="AS157" i="17"/>
  <c r="AR157" i="17"/>
  <c r="AC157" i="17"/>
  <c r="AS57" i="17"/>
  <c r="AO57" i="17"/>
  <c r="AK57" i="17"/>
  <c r="AG57" i="17"/>
  <c r="AC57" i="17"/>
  <c r="AR57" i="17"/>
  <c r="AN57" i="17"/>
  <c r="AJ57" i="17"/>
  <c r="AF57" i="17"/>
  <c r="AQ57" i="17"/>
  <c r="AI57" i="17"/>
  <c r="AP57" i="17"/>
  <c r="AH57" i="17"/>
  <c r="AU57" i="17"/>
  <c r="AE57" i="17"/>
  <c r="AT57" i="17"/>
  <c r="AD57" i="17"/>
  <c r="AM57" i="17"/>
  <c r="AL57" i="17"/>
  <c r="AS132" i="17"/>
  <c r="AO132" i="17"/>
  <c r="AK132" i="17"/>
  <c r="AG132" i="17"/>
  <c r="AC132" i="17"/>
  <c r="AR132" i="17"/>
  <c r="AN132" i="17"/>
  <c r="AJ132" i="17"/>
  <c r="AF132" i="17"/>
  <c r="AQ132" i="17"/>
  <c r="AI132" i="17"/>
  <c r="AP132" i="17"/>
  <c r="AH132" i="17"/>
  <c r="AM132" i="17"/>
  <c r="AU132" i="17"/>
  <c r="AL132" i="17"/>
  <c r="AE132" i="17"/>
  <c r="AD132" i="17"/>
  <c r="AT132" i="17"/>
  <c r="I48" i="14"/>
  <c r="R48" i="14"/>
  <c r="N48" i="14"/>
  <c r="Q48" i="14"/>
  <c r="P48" i="14"/>
  <c r="O48" i="14"/>
  <c r="H48" i="14"/>
  <c r="F48" i="14"/>
  <c r="G48" i="14"/>
  <c r="E48" i="14"/>
  <c r="W26" i="2"/>
  <c r="M26" i="2"/>
  <c r="C26" i="2"/>
  <c r="W25" i="2"/>
  <c r="M25" i="2"/>
  <c r="AD23" i="14"/>
  <c r="AE23" i="14"/>
  <c r="AF23" i="14"/>
  <c r="AG23" i="14"/>
  <c r="AH23" i="14"/>
  <c r="AI23" i="14"/>
  <c r="AJ23" i="14"/>
  <c r="AK23" i="14"/>
  <c r="AL23" i="14"/>
  <c r="AM23" i="14"/>
  <c r="AN23" i="14"/>
  <c r="AO23" i="14"/>
  <c r="AP23" i="14"/>
  <c r="AQ23" i="14"/>
  <c r="AR23" i="14"/>
  <c r="AS23" i="14"/>
  <c r="AT23" i="14"/>
  <c r="AU23" i="14"/>
  <c r="AC23" i="14"/>
  <c r="AB8" i="14"/>
  <c r="AB9" i="14"/>
  <c r="AB10" i="14"/>
  <c r="AB11" i="14"/>
  <c r="AB12" i="14"/>
  <c r="AB13" i="14"/>
  <c r="AB15" i="14"/>
  <c r="AB16" i="14"/>
  <c r="AB7" i="14"/>
  <c r="K6" i="9" l="1"/>
  <c r="I38" i="18" s="1"/>
  <c r="H38" i="18"/>
  <c r="K11" i="9"/>
  <c r="I43" i="18" s="1"/>
  <c r="H43" i="18"/>
  <c r="K12" i="9"/>
  <c r="I44" i="18" s="1"/>
  <c r="H44" i="18"/>
  <c r="K9" i="9"/>
  <c r="I41" i="18" s="1"/>
  <c r="H41" i="18"/>
  <c r="K10" i="9"/>
  <c r="I42" i="18" s="1"/>
  <c r="H42" i="18"/>
  <c r="K7" i="9"/>
  <c r="I39" i="18" s="1"/>
  <c r="H39" i="18"/>
  <c r="D59" i="17"/>
  <c r="K8" i="9"/>
  <c r="I40" i="18" s="1"/>
  <c r="H40" i="18"/>
  <c r="F7" i="18"/>
  <c r="F51" i="18" s="1"/>
  <c r="F108" i="18"/>
  <c r="G20" i="18" s="1"/>
  <c r="P15" i="18"/>
  <c r="P104" i="18" s="1"/>
  <c r="P12" i="18"/>
  <c r="O32" i="18" s="1"/>
  <c r="P9" i="18"/>
  <c r="P53" i="18" s="1"/>
  <c r="F11" i="18"/>
  <c r="F100" i="18" s="1"/>
  <c r="O55" i="2"/>
  <c r="O50" i="18"/>
  <c r="P7" i="18" s="1"/>
  <c r="P11" i="18"/>
  <c r="P60" i="2" s="1"/>
  <c r="F68" i="2"/>
  <c r="P17" i="18"/>
  <c r="P66" i="2" s="1"/>
  <c r="P18" i="18"/>
  <c r="P62" i="18" s="1"/>
  <c r="P21" i="18"/>
  <c r="P70" i="2" s="1"/>
  <c r="F17" i="18"/>
  <c r="F106" i="18" s="1"/>
  <c r="D93" i="18"/>
  <c r="D112" i="18" s="1"/>
  <c r="T22" i="8" s="1"/>
  <c r="D10" i="5" s="1"/>
  <c r="D53" i="2"/>
  <c r="F12" i="18"/>
  <c r="F61" i="2" s="1"/>
  <c r="P16" i="18"/>
  <c r="P105" i="18" s="1"/>
  <c r="P13" i="18"/>
  <c r="P102" i="18" s="1"/>
  <c r="P20" i="18"/>
  <c r="P69" i="2" s="1"/>
  <c r="F102" i="18"/>
  <c r="F62" i="2"/>
  <c r="F104" i="18"/>
  <c r="F64" i="2"/>
  <c r="P108" i="18"/>
  <c r="P68" i="2"/>
  <c r="F103" i="18"/>
  <c r="G15" i="18" s="1"/>
  <c r="F63" i="2"/>
  <c r="F21" i="18"/>
  <c r="F65" i="18" s="1"/>
  <c r="P10" i="18"/>
  <c r="P59" i="2" s="1"/>
  <c r="F109" i="18"/>
  <c r="G21" i="18" s="1"/>
  <c r="G65" i="18" s="1"/>
  <c r="F69" i="2"/>
  <c r="E97" i="18"/>
  <c r="E52" i="18"/>
  <c r="F59" i="18"/>
  <c r="P8" i="18"/>
  <c r="P52" i="18" s="1"/>
  <c r="F8" i="18"/>
  <c r="F16" i="18"/>
  <c r="O5" i="18"/>
  <c r="O54" i="2" s="1"/>
  <c r="F18" i="18"/>
  <c r="F10" i="18"/>
  <c r="F57" i="18"/>
  <c r="D48" i="18"/>
  <c r="D67" i="18" s="1"/>
  <c r="D23" i="18"/>
  <c r="P63" i="18"/>
  <c r="N34" i="18"/>
  <c r="O4" i="18" s="1"/>
  <c r="P14" i="18"/>
  <c r="D34" i="18"/>
  <c r="H13" i="9"/>
  <c r="AB132" i="17"/>
  <c r="AB87" i="17"/>
  <c r="AB158" i="17"/>
  <c r="AB85" i="17"/>
  <c r="AB82" i="17"/>
  <c r="D138" i="17"/>
  <c r="D135" i="17"/>
  <c r="D107" i="17"/>
  <c r="D82" i="17"/>
  <c r="D132" i="17"/>
  <c r="AB107" i="17"/>
  <c r="G148" i="17"/>
  <c r="AA31" i="14" s="1"/>
  <c r="AB139" i="17"/>
  <c r="AB110" i="17"/>
  <c r="D63" i="17"/>
  <c r="D65" i="17"/>
  <c r="D141" i="17"/>
  <c r="D89" i="17"/>
  <c r="I73" i="17"/>
  <c r="X33" i="14" s="1"/>
  <c r="H173" i="17"/>
  <c r="AB32" i="14" s="1"/>
  <c r="D84" i="17"/>
  <c r="AB63" i="17"/>
  <c r="AB83" i="17"/>
  <c r="AU123" i="17"/>
  <c r="AI47" i="14" s="1"/>
  <c r="AN73" i="17"/>
  <c r="AG40" i="14" s="1"/>
  <c r="AB88" i="17"/>
  <c r="AP98" i="17"/>
  <c r="AH42" i="14" s="1"/>
  <c r="AD98" i="17"/>
  <c r="AH30" i="14" s="1"/>
  <c r="AG98" i="17"/>
  <c r="AH33" i="14" s="1"/>
  <c r="AR123" i="17"/>
  <c r="AI44" i="14" s="1"/>
  <c r="AP123" i="17"/>
  <c r="AI42" i="14" s="1"/>
  <c r="AC123" i="17"/>
  <c r="AB135" i="17"/>
  <c r="AB163" i="17"/>
  <c r="AP148" i="17"/>
  <c r="AJ42" i="14" s="1"/>
  <c r="AS148" i="17"/>
  <c r="AJ45" i="14" s="1"/>
  <c r="AF173" i="17"/>
  <c r="AK32" i="14" s="1"/>
  <c r="AT173" i="17"/>
  <c r="AK46" i="14" s="1"/>
  <c r="AU173" i="17"/>
  <c r="AK47" i="14" s="1"/>
  <c r="AB109" i="17"/>
  <c r="AB114" i="17"/>
  <c r="AB111" i="17"/>
  <c r="AB116" i="17"/>
  <c r="AI98" i="17"/>
  <c r="AH35" i="14" s="1"/>
  <c r="AT98" i="17"/>
  <c r="AH46" i="14" s="1"/>
  <c r="AO98" i="17"/>
  <c r="AH41" i="14" s="1"/>
  <c r="AD123" i="17"/>
  <c r="AI30" i="14" s="1"/>
  <c r="AE123" i="17"/>
  <c r="AI31" i="14" s="1"/>
  <c r="AK123" i="17"/>
  <c r="AI37" i="14" s="1"/>
  <c r="AD148" i="17"/>
  <c r="AJ30" i="14" s="1"/>
  <c r="AR148" i="17"/>
  <c r="AJ44" i="14" s="1"/>
  <c r="AE148" i="17"/>
  <c r="AJ31" i="14" s="1"/>
  <c r="AH173" i="17"/>
  <c r="AK34" i="14" s="1"/>
  <c r="AI173" i="17"/>
  <c r="AK35" i="14" s="1"/>
  <c r="AG173" i="17"/>
  <c r="AK33" i="14" s="1"/>
  <c r="AB159" i="17"/>
  <c r="AB108" i="17"/>
  <c r="AB133" i="17"/>
  <c r="AB141" i="17"/>
  <c r="AQ98" i="17"/>
  <c r="AH43" i="14" s="1"/>
  <c r="AL98" i="17"/>
  <c r="AH38" i="14" s="1"/>
  <c r="AH98" i="17"/>
  <c r="AH34" i="14" s="1"/>
  <c r="AT123" i="17"/>
  <c r="AI46" i="14" s="1"/>
  <c r="AM123" i="17"/>
  <c r="AI39" i="14" s="1"/>
  <c r="AS123" i="17"/>
  <c r="AI45" i="14" s="1"/>
  <c r="AT148" i="17"/>
  <c r="AJ46" i="14" s="1"/>
  <c r="AG148" i="17"/>
  <c r="AJ33" i="14" s="1"/>
  <c r="AM148" i="17"/>
  <c r="AJ39" i="14" s="1"/>
  <c r="AB160" i="17"/>
  <c r="AB140" i="17"/>
  <c r="AJ173" i="17"/>
  <c r="AK36" i="14" s="1"/>
  <c r="AQ173" i="17"/>
  <c r="AK43" i="14" s="1"/>
  <c r="AO173" i="17"/>
  <c r="AK41" i="14" s="1"/>
  <c r="AB134" i="17"/>
  <c r="AB136" i="17"/>
  <c r="AB113" i="17"/>
  <c r="AR98" i="17"/>
  <c r="AH44" i="14" s="1"/>
  <c r="AE98" i="17"/>
  <c r="AH31" i="14" s="1"/>
  <c r="AB90" i="17"/>
  <c r="AF123" i="17"/>
  <c r="AI32" i="14" s="1"/>
  <c r="AF148" i="17"/>
  <c r="AJ32" i="14" s="1"/>
  <c r="AO148" i="17"/>
  <c r="AJ41" i="14" s="1"/>
  <c r="AU148" i="17"/>
  <c r="AJ47" i="14" s="1"/>
  <c r="AB112" i="17"/>
  <c r="AL173" i="17"/>
  <c r="AK38" i="14" s="1"/>
  <c r="AC173" i="17"/>
  <c r="AB157" i="17"/>
  <c r="AB164" i="17"/>
  <c r="AJ98" i="17"/>
  <c r="AH36" i="14" s="1"/>
  <c r="AM98" i="17"/>
  <c r="AH39" i="14" s="1"/>
  <c r="AH123" i="17"/>
  <c r="AI34" i="14" s="1"/>
  <c r="AG123" i="17"/>
  <c r="AI33" i="14" s="1"/>
  <c r="AH148" i="17"/>
  <c r="AJ34" i="14" s="1"/>
  <c r="AI148" i="17"/>
  <c r="AJ35" i="14" s="1"/>
  <c r="AN173" i="17"/>
  <c r="AK40" i="14" s="1"/>
  <c r="AK173" i="17"/>
  <c r="AK37" i="14" s="1"/>
  <c r="AB165" i="17"/>
  <c r="AB86" i="17"/>
  <c r="AB91" i="17"/>
  <c r="AC98" i="17"/>
  <c r="AU98" i="17"/>
  <c r="AH47" i="14" s="1"/>
  <c r="AJ123" i="17"/>
  <c r="AI36" i="14" s="1"/>
  <c r="AO123" i="17"/>
  <c r="AI41" i="14" s="1"/>
  <c r="AJ148" i="17"/>
  <c r="AJ36" i="14" s="1"/>
  <c r="AQ148" i="17"/>
  <c r="AJ43" i="14" s="1"/>
  <c r="AP173" i="17"/>
  <c r="AK42" i="14" s="1"/>
  <c r="AS173" i="17"/>
  <c r="AK45" i="14" s="1"/>
  <c r="AB166" i="17"/>
  <c r="AK98" i="17"/>
  <c r="AH37" i="14" s="1"/>
  <c r="AF98" i="17"/>
  <c r="AH32" i="14" s="1"/>
  <c r="AL123" i="17"/>
  <c r="AI38" i="14" s="1"/>
  <c r="AI123" i="17"/>
  <c r="AI35" i="14" s="1"/>
  <c r="AB115" i="17"/>
  <c r="AL148" i="17"/>
  <c r="AJ38" i="14" s="1"/>
  <c r="AC148" i="17"/>
  <c r="AB84" i="17"/>
  <c r="AR173" i="17"/>
  <c r="AK44" i="14" s="1"/>
  <c r="AE173" i="17"/>
  <c r="AK31" i="14" s="1"/>
  <c r="AB137" i="17"/>
  <c r="AB89" i="17"/>
  <c r="AB161" i="17"/>
  <c r="AS98" i="17"/>
  <c r="AH45" i="14" s="1"/>
  <c r="AN98" i="17"/>
  <c r="AH40" i="14" s="1"/>
  <c r="AB138" i="17"/>
  <c r="AN123" i="17"/>
  <c r="AI40" i="14" s="1"/>
  <c r="AQ123" i="17"/>
  <c r="AI43" i="14" s="1"/>
  <c r="AN148" i="17"/>
  <c r="AJ40" i="14" s="1"/>
  <c r="AK148" i="17"/>
  <c r="AJ37" i="14" s="1"/>
  <c r="AD173" i="17"/>
  <c r="AK30" i="14" s="1"/>
  <c r="AM173" i="17"/>
  <c r="AK39" i="14" s="1"/>
  <c r="D160" i="17"/>
  <c r="D108" i="17"/>
  <c r="D116" i="17"/>
  <c r="U98" i="17"/>
  <c r="Y45" i="14" s="1"/>
  <c r="F98" i="17"/>
  <c r="Y30" i="14" s="1"/>
  <c r="J148" i="17"/>
  <c r="AA34" i="14" s="1"/>
  <c r="Q148" i="17"/>
  <c r="AA41" i="14" s="1"/>
  <c r="L123" i="17"/>
  <c r="Z36" i="14" s="1"/>
  <c r="S123" i="17"/>
  <c r="Z43" i="14" s="1"/>
  <c r="D115" i="17"/>
  <c r="Q173" i="17"/>
  <c r="AB41" i="14" s="1"/>
  <c r="D113" i="17"/>
  <c r="D85" i="17"/>
  <c r="K98" i="17"/>
  <c r="Y35" i="14" s="1"/>
  <c r="H98" i="17"/>
  <c r="Y32" i="14" s="1"/>
  <c r="H148" i="17"/>
  <c r="AA32" i="14" s="1"/>
  <c r="T148" i="17"/>
  <c r="AA44" i="14" s="1"/>
  <c r="O123" i="17"/>
  <c r="Z39" i="14" s="1"/>
  <c r="N123" i="17"/>
  <c r="Z38" i="14" s="1"/>
  <c r="D162" i="17"/>
  <c r="W173" i="17"/>
  <c r="AB47" i="14" s="1"/>
  <c r="S173" i="17"/>
  <c r="AB43" i="14" s="1"/>
  <c r="E173" i="17"/>
  <c r="D157" i="17"/>
  <c r="Q98" i="17"/>
  <c r="Y41" i="14" s="1"/>
  <c r="V98" i="17"/>
  <c r="Y46" i="14" s="1"/>
  <c r="P98" i="17"/>
  <c r="Y40" i="14" s="1"/>
  <c r="L148" i="17"/>
  <c r="AA36" i="14" s="1"/>
  <c r="K148" i="17"/>
  <c r="AA35" i="14" s="1"/>
  <c r="P123" i="17"/>
  <c r="Z40" i="14" s="1"/>
  <c r="I123" i="17"/>
  <c r="Z33" i="14" s="1"/>
  <c r="D111" i="17"/>
  <c r="N173" i="17"/>
  <c r="AB38" i="14" s="1"/>
  <c r="J173" i="17"/>
  <c r="AB34" i="14" s="1"/>
  <c r="M173" i="17"/>
  <c r="AB37" i="14" s="1"/>
  <c r="D134" i="17"/>
  <c r="D163" i="17"/>
  <c r="G98" i="17"/>
  <c r="Y31" i="14" s="1"/>
  <c r="M98" i="17"/>
  <c r="Y37" i="14" s="1"/>
  <c r="L98" i="17"/>
  <c r="Y36" i="14" s="1"/>
  <c r="D133" i="17"/>
  <c r="D86" i="17"/>
  <c r="N148" i="17"/>
  <c r="AA38" i="14" s="1"/>
  <c r="V148" i="17"/>
  <c r="AA46" i="14" s="1"/>
  <c r="R123" i="17"/>
  <c r="Z42" i="14" s="1"/>
  <c r="Q123" i="17"/>
  <c r="Z41" i="14" s="1"/>
  <c r="O173" i="17"/>
  <c r="AB39" i="14" s="1"/>
  <c r="T173" i="17"/>
  <c r="AB44" i="14" s="1"/>
  <c r="U173" i="17"/>
  <c r="AB45" i="14" s="1"/>
  <c r="D110" i="17"/>
  <c r="D109" i="17"/>
  <c r="D87" i="17"/>
  <c r="D112" i="17"/>
  <c r="R98" i="17"/>
  <c r="Y42" i="14" s="1"/>
  <c r="W98" i="17"/>
  <c r="Y47" i="14" s="1"/>
  <c r="T98" i="17"/>
  <c r="Y44" i="14" s="1"/>
  <c r="R148" i="17"/>
  <c r="AA42" i="14" s="1"/>
  <c r="E148" i="17"/>
  <c r="AA29" i="14" s="1"/>
  <c r="V123" i="17"/>
  <c r="Z46" i="14" s="1"/>
  <c r="F123" i="17"/>
  <c r="Z30" i="14" s="1"/>
  <c r="E123" i="17"/>
  <c r="D158" i="17"/>
  <c r="F173" i="17"/>
  <c r="AB30" i="14" s="1"/>
  <c r="K173" i="17"/>
  <c r="AB35" i="14" s="1"/>
  <c r="D139" i="17"/>
  <c r="D159" i="17"/>
  <c r="D140" i="17"/>
  <c r="I98" i="17"/>
  <c r="Y33" i="14" s="1"/>
  <c r="N98" i="17"/>
  <c r="Y38" i="14" s="1"/>
  <c r="O148" i="17"/>
  <c r="AA39" i="14" s="1"/>
  <c r="M148" i="17"/>
  <c r="AA37" i="14" s="1"/>
  <c r="J123" i="17"/>
  <c r="Z34" i="14" s="1"/>
  <c r="T123" i="17"/>
  <c r="Z44" i="14" s="1"/>
  <c r="M123" i="17"/>
  <c r="Z37" i="14" s="1"/>
  <c r="P173" i="17"/>
  <c r="AB40" i="14" s="1"/>
  <c r="V173" i="17"/>
  <c r="AB46" i="14" s="1"/>
  <c r="D165" i="17"/>
  <c r="D83" i="17"/>
  <c r="S98" i="17"/>
  <c r="Y43" i="14" s="1"/>
  <c r="E98" i="17"/>
  <c r="D137" i="17"/>
  <c r="D90" i="17"/>
  <c r="S148" i="17"/>
  <c r="AA43" i="14" s="1"/>
  <c r="F148" i="17"/>
  <c r="AA30" i="14" s="1"/>
  <c r="U148" i="17"/>
  <c r="AA45" i="14" s="1"/>
  <c r="W123" i="17"/>
  <c r="Z47" i="14" s="1"/>
  <c r="G123" i="17"/>
  <c r="Z31" i="14" s="1"/>
  <c r="U123" i="17"/>
  <c r="Z45" i="14" s="1"/>
  <c r="D166" i="17"/>
  <c r="G173" i="17"/>
  <c r="AB31" i="14" s="1"/>
  <c r="L173" i="17"/>
  <c r="AB36" i="14" s="1"/>
  <c r="D114" i="17"/>
  <c r="D91" i="17"/>
  <c r="D164" i="17"/>
  <c r="J98" i="17"/>
  <c r="Y34" i="14" s="1"/>
  <c r="O98" i="17"/>
  <c r="Y39" i="14" s="1"/>
  <c r="W148" i="17"/>
  <c r="AA47" i="14" s="1"/>
  <c r="P148" i="17"/>
  <c r="AA40" i="14" s="1"/>
  <c r="I148" i="17"/>
  <c r="AA33" i="14" s="1"/>
  <c r="D136" i="17"/>
  <c r="K123" i="17"/>
  <c r="Z35" i="14" s="1"/>
  <c r="H123" i="17"/>
  <c r="Z32" i="14" s="1"/>
  <c r="R173" i="17"/>
  <c r="AB42" i="14" s="1"/>
  <c r="I173" i="17"/>
  <c r="AB33" i="14" s="1"/>
  <c r="D161" i="17"/>
  <c r="D88" i="17"/>
  <c r="AL73" i="17"/>
  <c r="AG38" i="14" s="1"/>
  <c r="AQ73" i="17"/>
  <c r="AG43" i="14" s="1"/>
  <c r="AS73" i="17"/>
  <c r="AG45" i="14" s="1"/>
  <c r="AP73" i="17"/>
  <c r="AG42" i="14" s="1"/>
  <c r="AE73" i="17"/>
  <c r="AG31" i="14" s="1"/>
  <c r="AM73" i="17"/>
  <c r="AG39" i="14" s="1"/>
  <c r="AB64" i="17"/>
  <c r="AJ73" i="17"/>
  <c r="AG36" i="14" s="1"/>
  <c r="AB60" i="17"/>
  <c r="AR73" i="17"/>
  <c r="AG44" i="14" s="1"/>
  <c r="AK73" i="17"/>
  <c r="AG37" i="14" s="1"/>
  <c r="AU73" i="17"/>
  <c r="AG47" i="14" s="1"/>
  <c r="AB65" i="17"/>
  <c r="AC73" i="17"/>
  <c r="AB57" i="17"/>
  <c r="AF73" i="17"/>
  <c r="AG32" i="14" s="1"/>
  <c r="AB61" i="17"/>
  <c r="AG73" i="17"/>
  <c r="AG33" i="14" s="1"/>
  <c r="AB58" i="17"/>
  <c r="AD73" i="17"/>
  <c r="AG30" i="14" s="1"/>
  <c r="AO73" i="17"/>
  <c r="AG41" i="14" s="1"/>
  <c r="AB66" i="17"/>
  <c r="AI73" i="17"/>
  <c r="AG35" i="14" s="1"/>
  <c r="AT73" i="17"/>
  <c r="AG46" i="14" s="1"/>
  <c r="AH73" i="17"/>
  <c r="AG34" i="14" s="1"/>
  <c r="AB62" i="17"/>
  <c r="AB59" i="17"/>
  <c r="N73" i="17"/>
  <c r="X38" i="14" s="1"/>
  <c r="D62" i="17"/>
  <c r="H73" i="17"/>
  <c r="X32" i="14" s="1"/>
  <c r="T73" i="17"/>
  <c r="X44" i="14" s="1"/>
  <c r="O73" i="17"/>
  <c r="X39" i="14" s="1"/>
  <c r="W73" i="17"/>
  <c r="X47" i="14" s="1"/>
  <c r="Q73" i="17"/>
  <c r="X41" i="14" s="1"/>
  <c r="M73" i="17"/>
  <c r="X37" i="14" s="1"/>
  <c r="P73" i="17"/>
  <c r="X40" i="14" s="1"/>
  <c r="D61" i="17"/>
  <c r="J73" i="17"/>
  <c r="X34" i="14" s="1"/>
  <c r="U73" i="17"/>
  <c r="X45" i="14" s="1"/>
  <c r="D60" i="17"/>
  <c r="E73" i="17"/>
  <c r="X29" i="14" s="1"/>
  <c r="D57" i="17"/>
  <c r="D66" i="17"/>
  <c r="R73" i="17"/>
  <c r="X42" i="14" s="1"/>
  <c r="F73" i="17"/>
  <c r="X30" i="14" s="1"/>
  <c r="D64" i="17"/>
  <c r="S73" i="17"/>
  <c r="X43" i="14" s="1"/>
  <c r="V73" i="17"/>
  <c r="X46" i="14" s="1"/>
  <c r="K73" i="17"/>
  <c r="X35" i="14" s="1"/>
  <c r="D58" i="17"/>
  <c r="L73" i="17"/>
  <c r="X36" i="14" s="1"/>
  <c r="G73" i="17"/>
  <c r="X31" i="14" s="1"/>
  <c r="AB14" i="14"/>
  <c r="M33" i="14"/>
  <c r="L38" i="14"/>
  <c r="M3" i="15"/>
  <c r="C3" i="15"/>
  <c r="M32" i="14"/>
  <c r="M34" i="14"/>
  <c r="M35" i="14"/>
  <c r="M36" i="14"/>
  <c r="M37" i="14"/>
  <c r="M38" i="14"/>
  <c r="M39" i="14"/>
  <c r="M40" i="14"/>
  <c r="M41" i="14"/>
  <c r="N23" i="14"/>
  <c r="O23" i="14"/>
  <c r="P23" i="14"/>
  <c r="Q23" i="14"/>
  <c r="R23" i="14"/>
  <c r="D23" i="14"/>
  <c r="E23" i="14"/>
  <c r="F23" i="14"/>
  <c r="G23" i="14"/>
  <c r="H23" i="14"/>
  <c r="I23" i="14"/>
  <c r="L33" i="14"/>
  <c r="L34" i="14"/>
  <c r="L35" i="14"/>
  <c r="L36" i="14"/>
  <c r="L37" i="14"/>
  <c r="L39" i="14"/>
  <c r="L40" i="14"/>
  <c r="L41" i="14"/>
  <c r="C23" i="14"/>
  <c r="F56" i="2" l="1"/>
  <c r="F96" i="18"/>
  <c r="P64" i="2"/>
  <c r="P101" i="18"/>
  <c r="P59" i="18"/>
  <c r="P61" i="2"/>
  <c r="P56" i="18"/>
  <c r="O29" i="18"/>
  <c r="E32" i="18"/>
  <c r="P58" i="2"/>
  <c r="F55" i="18"/>
  <c r="G12" i="18" s="1"/>
  <c r="G56" i="18" s="1"/>
  <c r="E29" i="18"/>
  <c r="Q16" i="18"/>
  <c r="Q105" i="18" s="1"/>
  <c r="P98" i="18"/>
  <c r="Q10" i="18" s="1"/>
  <c r="Q54" i="18" s="1"/>
  <c r="F60" i="2"/>
  <c r="P61" i="18"/>
  <c r="P60" i="18"/>
  <c r="Q17" i="18" s="1"/>
  <c r="P55" i="18"/>
  <c r="P67" i="2"/>
  <c r="P100" i="18"/>
  <c r="P57" i="18"/>
  <c r="Q14" i="18" s="1"/>
  <c r="P107" i="18"/>
  <c r="Q19" i="18" s="1"/>
  <c r="P109" i="18"/>
  <c r="P110" i="18"/>
  <c r="P64" i="18"/>
  <c r="P65" i="2"/>
  <c r="P106" i="18"/>
  <c r="P65" i="18"/>
  <c r="P62" i="2"/>
  <c r="E33" i="18"/>
  <c r="O33" i="18"/>
  <c r="O31" i="18"/>
  <c r="E31" i="18"/>
  <c r="P54" i="18"/>
  <c r="F61" i="18"/>
  <c r="G18" i="18" s="1"/>
  <c r="G67" i="2" s="1"/>
  <c r="F9" i="18"/>
  <c r="F98" i="18" s="1"/>
  <c r="F56" i="18"/>
  <c r="F101" i="18"/>
  <c r="G16" i="18"/>
  <c r="G105" i="18" s="1"/>
  <c r="F66" i="2"/>
  <c r="P99" i="18"/>
  <c r="E30" i="18"/>
  <c r="O30" i="18"/>
  <c r="G8" i="18"/>
  <c r="G52" i="18" s="1"/>
  <c r="G104" i="18"/>
  <c r="G64" i="2"/>
  <c r="G59" i="18"/>
  <c r="F97" i="18"/>
  <c r="F57" i="2"/>
  <c r="G109" i="18"/>
  <c r="G69" i="2"/>
  <c r="P96" i="18"/>
  <c r="P56" i="2"/>
  <c r="G110" i="18"/>
  <c r="G70" i="2"/>
  <c r="P97" i="18"/>
  <c r="Q9" i="18" s="1"/>
  <c r="P57" i="2"/>
  <c r="O28" i="18"/>
  <c r="F99" i="18"/>
  <c r="F59" i="2"/>
  <c r="F105" i="18"/>
  <c r="F65" i="2"/>
  <c r="P103" i="18"/>
  <c r="P63" i="2"/>
  <c r="F110" i="18"/>
  <c r="F70" i="2"/>
  <c r="O93" i="18"/>
  <c r="O53" i="2"/>
  <c r="F107" i="18"/>
  <c r="F67" i="2"/>
  <c r="E28" i="18"/>
  <c r="O49" i="18"/>
  <c r="O94" i="18"/>
  <c r="F60" i="18"/>
  <c r="F52" i="18"/>
  <c r="F54" i="18"/>
  <c r="G64" i="18"/>
  <c r="F62" i="18"/>
  <c r="G14" i="18"/>
  <c r="E5" i="18"/>
  <c r="E54" i="2" s="1"/>
  <c r="Q20" i="18"/>
  <c r="P58" i="18"/>
  <c r="O48" i="18"/>
  <c r="N37" i="18"/>
  <c r="E4" i="18"/>
  <c r="P51" i="18"/>
  <c r="O27" i="18"/>
  <c r="E27" i="18"/>
  <c r="I13" i="9"/>
  <c r="AU41" i="17"/>
  <c r="AQ41" i="17"/>
  <c r="AM41" i="17"/>
  <c r="AI41" i="17"/>
  <c r="AE41" i="17"/>
  <c r="AT41" i="17"/>
  <c r="AP41" i="17"/>
  <c r="AL41" i="17"/>
  <c r="AH41" i="17"/>
  <c r="AD41" i="17"/>
  <c r="AO41" i="17"/>
  <c r="AG41" i="17"/>
  <c r="AN41" i="17"/>
  <c r="AF41" i="17"/>
  <c r="AK41" i="17"/>
  <c r="AJ41" i="17"/>
  <c r="AS41" i="17"/>
  <c r="AC41" i="17"/>
  <c r="AR41" i="17"/>
  <c r="AS37" i="17"/>
  <c r="AO37" i="17"/>
  <c r="AK37" i="17"/>
  <c r="AG37" i="17"/>
  <c r="AC37" i="17"/>
  <c r="AR37" i="17"/>
  <c r="AN37" i="17"/>
  <c r="AJ37" i="17"/>
  <c r="AF37" i="17"/>
  <c r="AQ37" i="17"/>
  <c r="AI37" i="17"/>
  <c r="AP37" i="17"/>
  <c r="AH37" i="17"/>
  <c r="AU37" i="17"/>
  <c r="AM37" i="17"/>
  <c r="AE37" i="17"/>
  <c r="AT37" i="17"/>
  <c r="AL37" i="17"/>
  <c r="AD37" i="17"/>
  <c r="AU32" i="17"/>
  <c r="AQ32" i="17"/>
  <c r="AM32" i="17"/>
  <c r="AI32" i="17"/>
  <c r="AE32" i="17"/>
  <c r="AT32" i="17"/>
  <c r="AP32" i="17"/>
  <c r="AL32" i="17"/>
  <c r="AH32" i="17"/>
  <c r="AD32" i="17"/>
  <c r="AO32" i="17"/>
  <c r="AG32" i="17"/>
  <c r="AN32" i="17"/>
  <c r="AF32" i="17"/>
  <c r="AS32" i="17"/>
  <c r="AK32" i="17"/>
  <c r="AC32" i="17"/>
  <c r="AR32" i="17"/>
  <c r="AJ32" i="17"/>
  <c r="AS33" i="17"/>
  <c r="AO33" i="17"/>
  <c r="AK33" i="17"/>
  <c r="AG33" i="17"/>
  <c r="AC33" i="17"/>
  <c r="AR33" i="17"/>
  <c r="AN33" i="17"/>
  <c r="AJ33" i="17"/>
  <c r="AF33" i="17"/>
  <c r="AQ33" i="17"/>
  <c r="AI33" i="17"/>
  <c r="AP33" i="17"/>
  <c r="AH33" i="17"/>
  <c r="AU33" i="17"/>
  <c r="AM33" i="17"/>
  <c r="AE33" i="17"/>
  <c r="AT33" i="17"/>
  <c r="AL33" i="17"/>
  <c r="AD33" i="17"/>
  <c r="AU11" i="17"/>
  <c r="AQ11" i="17"/>
  <c r="AM11" i="17"/>
  <c r="AI11" i="17"/>
  <c r="AE11" i="17"/>
  <c r="AT11" i="17"/>
  <c r="AP11" i="17"/>
  <c r="AL11" i="17"/>
  <c r="AH11" i="17"/>
  <c r="AD11" i="17"/>
  <c r="AS11" i="17"/>
  <c r="AK11" i="17"/>
  <c r="AC11" i="17"/>
  <c r="AR11" i="17"/>
  <c r="AJ11" i="17"/>
  <c r="AO11" i="17"/>
  <c r="AG11" i="17"/>
  <c r="AN11" i="17"/>
  <c r="AF11" i="17"/>
  <c r="AU36" i="17"/>
  <c r="AQ36" i="17"/>
  <c r="AM36" i="17"/>
  <c r="AI36" i="17"/>
  <c r="AE36" i="17"/>
  <c r="AT36" i="17"/>
  <c r="AP36" i="17"/>
  <c r="AL36" i="17"/>
  <c r="AH36" i="17"/>
  <c r="AD36" i="17"/>
  <c r="AO36" i="17"/>
  <c r="AG36" i="17"/>
  <c r="AN36" i="17"/>
  <c r="AF36" i="17"/>
  <c r="AS36" i="17"/>
  <c r="AK36" i="17"/>
  <c r="AC36" i="17"/>
  <c r="AR36" i="17"/>
  <c r="AJ36" i="17"/>
  <c r="AS8" i="17"/>
  <c r="AO8" i="17"/>
  <c r="AK8" i="17"/>
  <c r="AG8" i="17"/>
  <c r="AC8" i="17"/>
  <c r="AR8" i="17"/>
  <c r="AN8" i="17"/>
  <c r="AJ8" i="17"/>
  <c r="AF8" i="17"/>
  <c r="AU8" i="17"/>
  <c r="AM8" i="17"/>
  <c r="AE8" i="17"/>
  <c r="AT8" i="17"/>
  <c r="AL8" i="17"/>
  <c r="AD8" i="17"/>
  <c r="AQ8" i="17"/>
  <c r="AI8" i="17"/>
  <c r="AP8" i="17"/>
  <c r="AH8" i="17"/>
  <c r="AS16" i="17"/>
  <c r="AO16" i="17"/>
  <c r="AK16" i="17"/>
  <c r="AG16" i="17"/>
  <c r="AC16" i="17"/>
  <c r="AR16" i="17"/>
  <c r="AN16" i="17"/>
  <c r="AJ16" i="17"/>
  <c r="AF16" i="17"/>
  <c r="AU16" i="17"/>
  <c r="AM16" i="17"/>
  <c r="AE16" i="17"/>
  <c r="AT16" i="17"/>
  <c r="AL16" i="17"/>
  <c r="AD16" i="17"/>
  <c r="AQ16" i="17"/>
  <c r="AI16" i="17"/>
  <c r="AP16" i="17"/>
  <c r="AH16" i="17"/>
  <c r="AU15" i="17"/>
  <c r="AQ15" i="17"/>
  <c r="AM15" i="17"/>
  <c r="AI15" i="17"/>
  <c r="AE15" i="17"/>
  <c r="AT15" i="17"/>
  <c r="AP15" i="17"/>
  <c r="AL15" i="17"/>
  <c r="AH15" i="17"/>
  <c r="AD15" i="17"/>
  <c r="AS15" i="17"/>
  <c r="AK15" i="17"/>
  <c r="AC15" i="17"/>
  <c r="AR15" i="17"/>
  <c r="AJ15" i="17"/>
  <c r="AO15" i="17"/>
  <c r="AG15" i="17"/>
  <c r="AN15" i="17"/>
  <c r="AF15" i="17"/>
  <c r="AU39" i="17"/>
  <c r="AQ39" i="17"/>
  <c r="AM39" i="17"/>
  <c r="AI39" i="17"/>
  <c r="AE39" i="17"/>
  <c r="AT39" i="17"/>
  <c r="AP39" i="17"/>
  <c r="AL39" i="17"/>
  <c r="AH39" i="17"/>
  <c r="AD39" i="17"/>
  <c r="AS39" i="17"/>
  <c r="AK39" i="17"/>
  <c r="AC39" i="17"/>
  <c r="AR39" i="17"/>
  <c r="AJ39" i="17"/>
  <c r="AG39" i="17"/>
  <c r="AF39" i="17"/>
  <c r="AO39" i="17"/>
  <c r="AN39" i="17"/>
  <c r="AS35" i="17"/>
  <c r="AO35" i="17"/>
  <c r="AK35" i="17"/>
  <c r="AG35" i="17"/>
  <c r="AC35" i="17"/>
  <c r="AR35" i="17"/>
  <c r="AN35" i="17"/>
  <c r="AJ35" i="17"/>
  <c r="AF35" i="17"/>
  <c r="AU35" i="17"/>
  <c r="AM35" i="17"/>
  <c r="AE35" i="17"/>
  <c r="AT35" i="17"/>
  <c r="AL35" i="17"/>
  <c r="AD35" i="17"/>
  <c r="AQ35" i="17"/>
  <c r="AI35" i="17"/>
  <c r="AP35" i="17"/>
  <c r="AH35" i="17"/>
  <c r="AS12" i="17"/>
  <c r="AO12" i="17"/>
  <c r="AK12" i="17"/>
  <c r="AG12" i="17"/>
  <c r="AC12" i="17"/>
  <c r="AR12" i="17"/>
  <c r="AN12" i="17"/>
  <c r="AJ12" i="17"/>
  <c r="AF12" i="17"/>
  <c r="AU12" i="17"/>
  <c r="AM12" i="17"/>
  <c r="AE12" i="17"/>
  <c r="AT12" i="17"/>
  <c r="AL12" i="17"/>
  <c r="AD12" i="17"/>
  <c r="AQ12" i="17"/>
  <c r="AI12" i="17"/>
  <c r="AP12" i="17"/>
  <c r="AH12" i="17"/>
  <c r="AS40" i="17"/>
  <c r="AO40" i="17"/>
  <c r="AK40" i="17"/>
  <c r="AG40" i="17"/>
  <c r="AC40" i="17"/>
  <c r="AR40" i="17"/>
  <c r="AN40" i="17"/>
  <c r="AJ40" i="17"/>
  <c r="AF40" i="17"/>
  <c r="AU40" i="17"/>
  <c r="AM40" i="17"/>
  <c r="AE40" i="17"/>
  <c r="AT40" i="17"/>
  <c r="AL40" i="17"/>
  <c r="AD40" i="17"/>
  <c r="AQ40" i="17"/>
  <c r="AP40" i="17"/>
  <c r="AI40" i="17"/>
  <c r="AH40" i="17"/>
  <c r="AS10" i="17"/>
  <c r="AO10" i="17"/>
  <c r="AK10" i="17"/>
  <c r="AG10" i="17"/>
  <c r="AC10" i="17"/>
  <c r="AR10" i="17"/>
  <c r="AN10" i="17"/>
  <c r="AJ10" i="17"/>
  <c r="AF10" i="17"/>
  <c r="AQ10" i="17"/>
  <c r="AI10" i="17"/>
  <c r="AP10" i="17"/>
  <c r="AH10" i="17"/>
  <c r="AU10" i="17"/>
  <c r="AM10" i="17"/>
  <c r="AE10" i="17"/>
  <c r="AT10" i="17"/>
  <c r="AL10" i="17"/>
  <c r="AD10" i="17"/>
  <c r="AS14" i="17"/>
  <c r="AO14" i="17"/>
  <c r="AK14" i="17"/>
  <c r="AG14" i="17"/>
  <c r="AC14" i="17"/>
  <c r="AR14" i="17"/>
  <c r="AN14" i="17"/>
  <c r="AJ14" i="17"/>
  <c r="AF14" i="17"/>
  <c r="AQ14" i="17"/>
  <c r="AI14" i="17"/>
  <c r="AP14" i="17"/>
  <c r="AH14" i="17"/>
  <c r="AU14" i="17"/>
  <c r="AM14" i="17"/>
  <c r="AE14" i="17"/>
  <c r="AT14" i="17"/>
  <c r="AL14" i="17"/>
  <c r="AD14" i="17"/>
  <c r="AU9" i="17"/>
  <c r="AQ9" i="17"/>
  <c r="AM9" i="17"/>
  <c r="AI9" i="17"/>
  <c r="AE9" i="17"/>
  <c r="AT9" i="17"/>
  <c r="AP9" i="17"/>
  <c r="AL9" i="17"/>
  <c r="AH9" i="17"/>
  <c r="AD9" i="17"/>
  <c r="AO9" i="17"/>
  <c r="AG9" i="17"/>
  <c r="AN9" i="17"/>
  <c r="AF9" i="17"/>
  <c r="AS9" i="17"/>
  <c r="AK9" i="17"/>
  <c r="AC9" i="17"/>
  <c r="AR9" i="17"/>
  <c r="AJ9" i="17"/>
  <c r="AS38" i="17"/>
  <c r="AO38" i="17"/>
  <c r="AK38" i="17"/>
  <c r="AG38" i="17"/>
  <c r="AC38" i="17"/>
  <c r="AR38" i="17"/>
  <c r="AN38" i="17"/>
  <c r="AJ38" i="17"/>
  <c r="AF38" i="17"/>
  <c r="AQ38" i="17"/>
  <c r="AI38" i="17"/>
  <c r="AP38" i="17"/>
  <c r="AH38" i="17"/>
  <c r="AM38" i="17"/>
  <c r="AL38" i="17"/>
  <c r="AU38" i="17"/>
  <c r="AE38" i="17"/>
  <c r="AT38" i="17"/>
  <c r="AD38" i="17"/>
  <c r="AU34" i="17"/>
  <c r="AQ34" i="17"/>
  <c r="AM34" i="17"/>
  <c r="AI34" i="17"/>
  <c r="AE34" i="17"/>
  <c r="AT34" i="17"/>
  <c r="AP34" i="17"/>
  <c r="AL34" i="17"/>
  <c r="AH34" i="17"/>
  <c r="AD34" i="17"/>
  <c r="AS34" i="17"/>
  <c r="AK34" i="17"/>
  <c r="AC34" i="17"/>
  <c r="AR34" i="17"/>
  <c r="AJ34" i="17"/>
  <c r="AO34" i="17"/>
  <c r="AG34" i="17"/>
  <c r="AN34" i="17"/>
  <c r="AF34" i="17"/>
  <c r="AU13" i="17"/>
  <c r="AQ13" i="17"/>
  <c r="AM13" i="17"/>
  <c r="AI13" i="17"/>
  <c r="AE13" i="17"/>
  <c r="AT13" i="17"/>
  <c r="AP13" i="17"/>
  <c r="AL13" i="17"/>
  <c r="AH13" i="17"/>
  <c r="AD13" i="17"/>
  <c r="AO13" i="17"/>
  <c r="AG13" i="17"/>
  <c r="AN13" i="17"/>
  <c r="AF13" i="17"/>
  <c r="AS13" i="17"/>
  <c r="AK13" i="17"/>
  <c r="AC13" i="17"/>
  <c r="AR13" i="17"/>
  <c r="AJ13" i="17"/>
  <c r="AH29" i="14"/>
  <c r="AV98" i="17"/>
  <c r="AI29" i="14"/>
  <c r="AV123" i="17"/>
  <c r="AK29" i="14"/>
  <c r="AV173" i="17"/>
  <c r="AJ29" i="14"/>
  <c r="AV148" i="17"/>
  <c r="X148" i="17"/>
  <c r="Y29" i="14"/>
  <c r="X98" i="17"/>
  <c r="AB29" i="14"/>
  <c r="X173" i="17"/>
  <c r="Z29" i="14"/>
  <c r="X123" i="17"/>
  <c r="AG29" i="14"/>
  <c r="AV73" i="17"/>
  <c r="X73" i="17"/>
  <c r="C48" i="14"/>
  <c r="D48" i="14"/>
  <c r="M48" i="14"/>
  <c r="M23" i="14"/>
  <c r="Q13" i="18" l="1"/>
  <c r="Q62" i="2" s="1"/>
  <c r="Q60" i="18"/>
  <c r="R17" i="18" s="1"/>
  <c r="R66" i="2" s="1"/>
  <c r="Q65" i="2"/>
  <c r="Q18" i="18"/>
  <c r="Q67" i="2" s="1"/>
  <c r="Q12" i="18"/>
  <c r="P32" i="18" s="1"/>
  <c r="Q11" i="18"/>
  <c r="F31" i="18" s="1"/>
  <c r="H21" i="18"/>
  <c r="H70" i="2" s="1"/>
  <c r="Q21" i="18"/>
  <c r="Q110" i="18" s="1"/>
  <c r="G62" i="18"/>
  <c r="F58" i="2"/>
  <c r="F53" i="18"/>
  <c r="G10" i="18" s="1"/>
  <c r="G54" i="18" s="1"/>
  <c r="G107" i="18"/>
  <c r="G65" i="2"/>
  <c r="G60" i="18"/>
  <c r="H17" i="18" s="1"/>
  <c r="H61" i="18" s="1"/>
  <c r="G57" i="2"/>
  <c r="G97" i="18"/>
  <c r="H9" i="18" s="1"/>
  <c r="H53" i="18" s="1"/>
  <c r="O34" i="18"/>
  <c r="P4" i="18" s="1"/>
  <c r="Q102" i="18"/>
  <c r="F33" i="18"/>
  <c r="G17" i="18"/>
  <c r="G106" i="18" s="1"/>
  <c r="P6" i="18"/>
  <c r="P95" i="18" s="1"/>
  <c r="Q57" i="18"/>
  <c r="P33" i="18"/>
  <c r="G13" i="18"/>
  <c r="Q8" i="18"/>
  <c r="P28" i="18" s="1"/>
  <c r="H16" i="18"/>
  <c r="H65" i="2" s="1"/>
  <c r="E93" i="18"/>
  <c r="E53" i="2"/>
  <c r="Q108" i="18"/>
  <c r="Q68" i="2"/>
  <c r="Q98" i="18"/>
  <c r="Q58" i="2"/>
  <c r="Q106" i="18"/>
  <c r="Q66" i="2"/>
  <c r="G101" i="18"/>
  <c r="H13" i="18" s="1"/>
  <c r="G61" i="2"/>
  <c r="Q99" i="18"/>
  <c r="R11" i="18" s="1"/>
  <c r="R60" i="2" s="1"/>
  <c r="Q59" i="2"/>
  <c r="G11" i="18"/>
  <c r="Q103" i="18"/>
  <c r="Q63" i="2"/>
  <c r="G103" i="18"/>
  <c r="G63" i="2"/>
  <c r="F30" i="18"/>
  <c r="G9" i="18"/>
  <c r="G53" i="18" s="1"/>
  <c r="Q109" i="18"/>
  <c r="Q69" i="2"/>
  <c r="P30" i="18"/>
  <c r="G19" i="18"/>
  <c r="G63" i="18" s="1"/>
  <c r="Q58" i="18"/>
  <c r="E34" i="18"/>
  <c r="E49" i="18"/>
  <c r="E94" i="18"/>
  <c r="G58" i="18"/>
  <c r="P5" i="18"/>
  <c r="P49" i="18" s="1"/>
  <c r="Q15" i="18"/>
  <c r="Q64" i="2" s="1"/>
  <c r="Q61" i="18"/>
  <c r="Q63" i="18"/>
  <c r="Q64" i="18"/>
  <c r="Q53" i="18"/>
  <c r="F29" i="18"/>
  <c r="P29" i="18"/>
  <c r="E48" i="18"/>
  <c r="K13" i="9"/>
  <c r="J13" i="9"/>
  <c r="AB37" i="17"/>
  <c r="D39" i="17"/>
  <c r="D9" i="17"/>
  <c r="D37" i="17"/>
  <c r="L48" i="17"/>
  <c r="W36" i="14" s="1"/>
  <c r="J48" i="17"/>
  <c r="N48" i="17"/>
  <c r="R48" i="17"/>
  <c r="T48" i="17"/>
  <c r="I48" i="17"/>
  <c r="D33" i="17"/>
  <c r="AB13" i="17"/>
  <c r="U48" i="17"/>
  <c r="W48" i="17"/>
  <c r="K48" i="17"/>
  <c r="AB8" i="17"/>
  <c r="D34" i="17"/>
  <c r="D16" i="17"/>
  <c r="O23" i="17"/>
  <c r="V39" i="14" s="1"/>
  <c r="U23" i="17"/>
  <c r="V45" i="14" s="1"/>
  <c r="AB40" i="17"/>
  <c r="AE48" i="17"/>
  <c r="AF48" i="17"/>
  <c r="AB15" i="17"/>
  <c r="AB36" i="17"/>
  <c r="E48" i="17"/>
  <c r="D32" i="17"/>
  <c r="O48" i="17"/>
  <c r="S48" i="17"/>
  <c r="D15" i="17"/>
  <c r="D35" i="17"/>
  <c r="F23" i="17"/>
  <c r="V30" i="14" s="1"/>
  <c r="K23" i="17"/>
  <c r="V35" i="14" s="1"/>
  <c r="AG48" i="17"/>
  <c r="AQ48" i="17"/>
  <c r="AB41" i="17"/>
  <c r="D13" i="17"/>
  <c r="G48" i="17"/>
  <c r="D41" i="17"/>
  <c r="AB9" i="17"/>
  <c r="AB10" i="17"/>
  <c r="Q23" i="17"/>
  <c r="V41" i="14" s="1"/>
  <c r="V23" i="17"/>
  <c r="V46" i="14" s="1"/>
  <c r="D36" i="17"/>
  <c r="AJ48" i="17"/>
  <c r="AH48" i="17"/>
  <c r="AB12" i="17"/>
  <c r="D11" i="17"/>
  <c r="AB14" i="17"/>
  <c r="V48" i="17"/>
  <c r="G23" i="17"/>
  <c r="V31" i="14" s="1"/>
  <c r="M23" i="17"/>
  <c r="V37" i="14" s="1"/>
  <c r="AM48" i="17"/>
  <c r="AP48" i="17"/>
  <c r="AB33" i="17"/>
  <c r="M48" i="17"/>
  <c r="F48" i="17"/>
  <c r="D40" i="17"/>
  <c r="AB38" i="17"/>
  <c r="S23" i="17"/>
  <c r="V43" i="14" s="1"/>
  <c r="H23" i="17"/>
  <c r="V32" i="14" s="1"/>
  <c r="AR48" i="17"/>
  <c r="AN48" i="17"/>
  <c r="AB32" i="17"/>
  <c r="AC48" i="17"/>
  <c r="AB34" i="17"/>
  <c r="D12" i="17"/>
  <c r="Q48" i="17"/>
  <c r="D8" i="17"/>
  <c r="W23" i="17"/>
  <c r="V47" i="14" s="1"/>
  <c r="R23" i="17"/>
  <c r="V42" i="14" s="1"/>
  <c r="P23" i="17"/>
  <c r="V40" i="14" s="1"/>
  <c r="AB11" i="17"/>
  <c r="D10" i="17"/>
  <c r="AT48" i="17"/>
  <c r="AO48" i="17"/>
  <c r="AK48" i="17"/>
  <c r="H48" i="17"/>
  <c r="N23" i="17"/>
  <c r="V38" i="14" s="1"/>
  <c r="I23" i="17"/>
  <c r="V33" i="14" s="1"/>
  <c r="L23" i="17"/>
  <c r="V36" i="14" s="1"/>
  <c r="AD48" i="17"/>
  <c r="AI48" i="17"/>
  <c r="AS48" i="17"/>
  <c r="D38" i="17"/>
  <c r="D14" i="17"/>
  <c r="AB16" i="17"/>
  <c r="P48" i="17"/>
  <c r="AB39" i="17"/>
  <c r="E23" i="17"/>
  <c r="D7" i="17"/>
  <c r="J23" i="17"/>
  <c r="V34" i="14" s="1"/>
  <c r="T23" i="17"/>
  <c r="V44" i="14" s="1"/>
  <c r="AU48" i="17"/>
  <c r="AL48" i="17"/>
  <c r="AB35" i="17"/>
  <c r="Q62" i="18" l="1"/>
  <c r="Q101" i="18"/>
  <c r="Q107" i="18"/>
  <c r="F32" i="18"/>
  <c r="Q56" i="18"/>
  <c r="Q100" i="18"/>
  <c r="Q70" i="2"/>
  <c r="P31" i="18"/>
  <c r="Q60" i="2"/>
  <c r="Q55" i="18"/>
  <c r="H65" i="18"/>
  <c r="Q61" i="2"/>
  <c r="H110" i="18"/>
  <c r="Q65" i="18"/>
  <c r="H19" i="18"/>
  <c r="H68" i="2" s="1"/>
  <c r="G61" i="18"/>
  <c r="H18" i="18" s="1"/>
  <c r="H62" i="18" s="1"/>
  <c r="H66" i="2"/>
  <c r="H106" i="18"/>
  <c r="I18" i="18" s="1"/>
  <c r="I62" i="18" s="1"/>
  <c r="H105" i="18"/>
  <c r="R61" i="18"/>
  <c r="P50" i="18"/>
  <c r="Q7" i="18" s="1"/>
  <c r="P27" i="18" s="1"/>
  <c r="P55" i="2"/>
  <c r="R106" i="18"/>
  <c r="R14" i="18"/>
  <c r="G59" i="2"/>
  <c r="O37" i="18"/>
  <c r="Q57" i="2"/>
  <c r="F28" i="18"/>
  <c r="Q97" i="18"/>
  <c r="G57" i="18"/>
  <c r="G102" i="18"/>
  <c r="G62" i="2"/>
  <c r="Q52" i="18"/>
  <c r="R15" i="18"/>
  <c r="R59" i="18" s="1"/>
  <c r="G66" i="2"/>
  <c r="H58" i="2"/>
  <c r="H98" i="18"/>
  <c r="I10" i="18" s="1"/>
  <c r="I99" i="18" s="1"/>
  <c r="H60" i="18"/>
  <c r="R21" i="18"/>
  <c r="R70" i="2" s="1"/>
  <c r="G99" i="18"/>
  <c r="H11" i="18" s="1"/>
  <c r="R18" i="18"/>
  <c r="R107" i="18" s="1"/>
  <c r="H15" i="18"/>
  <c r="H104" i="18" s="1"/>
  <c r="F6" i="18"/>
  <c r="F55" i="2" s="1"/>
  <c r="R20" i="18"/>
  <c r="R64" i="18" s="1"/>
  <c r="G98" i="18"/>
  <c r="H10" i="18" s="1"/>
  <c r="G58" i="2"/>
  <c r="H102" i="18"/>
  <c r="H62" i="2"/>
  <c r="H57" i="18"/>
  <c r="G100" i="18"/>
  <c r="G60" i="2"/>
  <c r="P48" i="18"/>
  <c r="P53" i="2"/>
  <c r="G55" i="18"/>
  <c r="G108" i="18"/>
  <c r="H20" i="18" s="1"/>
  <c r="G68" i="2"/>
  <c r="P94" i="18"/>
  <c r="Q6" i="18" s="1"/>
  <c r="P54" i="2"/>
  <c r="R55" i="18"/>
  <c r="R100" i="18"/>
  <c r="Q59" i="18"/>
  <c r="Q104" i="18"/>
  <c r="P93" i="18"/>
  <c r="R10" i="18"/>
  <c r="G30" i="18" s="1"/>
  <c r="Q31" i="18"/>
  <c r="G31" i="18"/>
  <c r="F5" i="18"/>
  <c r="F4" i="18"/>
  <c r="W38" i="14"/>
  <c r="W34" i="14"/>
  <c r="W42" i="14"/>
  <c r="AF38" i="14"/>
  <c r="AF41" i="14"/>
  <c r="W40" i="14"/>
  <c r="AF39" i="14"/>
  <c r="W41" i="14"/>
  <c r="AF32" i="14"/>
  <c r="AF29" i="14"/>
  <c r="AV48" i="17"/>
  <c r="AF31" i="14"/>
  <c r="W33" i="14"/>
  <c r="AF43" i="14"/>
  <c r="W43" i="14"/>
  <c r="W44" i="14"/>
  <c r="AF40" i="14"/>
  <c r="AF33" i="14"/>
  <c r="W39" i="14"/>
  <c r="W35" i="14"/>
  <c r="AF45" i="14"/>
  <c r="W46" i="14"/>
  <c r="W32" i="14"/>
  <c r="V29" i="14"/>
  <c r="X23" i="17"/>
  <c r="AF35" i="14"/>
  <c r="AF44" i="14"/>
  <c r="W30" i="14"/>
  <c r="W47" i="14"/>
  <c r="AF30" i="14"/>
  <c r="AF37" i="14"/>
  <c r="W37" i="14"/>
  <c r="AF34" i="14"/>
  <c r="W29" i="14"/>
  <c r="X48" i="17"/>
  <c r="W45" i="14"/>
  <c r="AF42" i="14"/>
  <c r="AF36" i="14"/>
  <c r="AF47" i="14"/>
  <c r="AF46" i="14"/>
  <c r="W31" i="14"/>
  <c r="R19" i="18" l="1"/>
  <c r="R13" i="18"/>
  <c r="R102" i="18" s="1"/>
  <c r="R12" i="18"/>
  <c r="G32" i="18" s="1"/>
  <c r="H108" i="18"/>
  <c r="P34" i="18"/>
  <c r="Q4" i="18" s="1"/>
  <c r="Q53" i="2" s="1"/>
  <c r="H63" i="18"/>
  <c r="R104" i="18"/>
  <c r="S16" i="18" s="1"/>
  <c r="S65" i="2" s="1"/>
  <c r="I17" i="18"/>
  <c r="I106" i="18" s="1"/>
  <c r="R64" i="2"/>
  <c r="S18" i="18"/>
  <c r="S67" i="2" s="1"/>
  <c r="R101" i="18"/>
  <c r="R58" i="18"/>
  <c r="R103" i="18"/>
  <c r="R63" i="2"/>
  <c r="H14" i="18"/>
  <c r="R9" i="18"/>
  <c r="G29" i="18" s="1"/>
  <c r="R110" i="18"/>
  <c r="R65" i="18"/>
  <c r="I14" i="18"/>
  <c r="I63" i="2" s="1"/>
  <c r="R67" i="2"/>
  <c r="H67" i="2"/>
  <c r="H107" i="18"/>
  <c r="I19" i="18" s="1"/>
  <c r="R62" i="18"/>
  <c r="S19" i="18" s="1"/>
  <c r="S68" i="2" s="1"/>
  <c r="I59" i="2"/>
  <c r="Q5" i="18"/>
  <c r="Q94" i="18" s="1"/>
  <c r="F50" i="18"/>
  <c r="H59" i="18"/>
  <c r="I16" i="18" s="1"/>
  <c r="I65" i="2" s="1"/>
  <c r="F95" i="18"/>
  <c r="H64" i="2"/>
  <c r="I54" i="18"/>
  <c r="J11" i="18" s="1"/>
  <c r="J60" i="2" s="1"/>
  <c r="H109" i="18"/>
  <c r="H69" i="2"/>
  <c r="H64" i="18"/>
  <c r="F94" i="18"/>
  <c r="F54" i="2"/>
  <c r="Q95" i="18"/>
  <c r="Q55" i="2"/>
  <c r="I107" i="18"/>
  <c r="J19" i="18" s="1"/>
  <c r="J68" i="2" s="1"/>
  <c r="I67" i="2"/>
  <c r="H99" i="18"/>
  <c r="H59" i="2"/>
  <c r="F93" i="18"/>
  <c r="F53" i="2"/>
  <c r="Q30" i="18"/>
  <c r="H100" i="18"/>
  <c r="H60" i="2"/>
  <c r="H12" i="18"/>
  <c r="R109" i="18"/>
  <c r="S21" i="18" s="1"/>
  <c r="R69" i="2"/>
  <c r="Q96" i="18"/>
  <c r="Q56" i="2"/>
  <c r="F27" i="18"/>
  <c r="F34" i="18" s="1"/>
  <c r="Q51" i="18"/>
  <c r="H54" i="18"/>
  <c r="R99" i="18"/>
  <c r="R59" i="2"/>
  <c r="R16" i="18"/>
  <c r="R65" i="2" s="1"/>
  <c r="R68" i="2"/>
  <c r="R63" i="18"/>
  <c r="R108" i="18"/>
  <c r="S12" i="18"/>
  <c r="S61" i="2" s="1"/>
  <c r="R54" i="18"/>
  <c r="H55" i="18"/>
  <c r="F49" i="18"/>
  <c r="F48" i="18"/>
  <c r="Q50" i="18"/>
  <c r="AI48" i="14"/>
  <c r="AB48" i="14"/>
  <c r="AG48" i="14"/>
  <c r="AA48" i="14"/>
  <c r="Y48" i="14"/>
  <c r="AK48" i="14"/>
  <c r="X48" i="14"/>
  <c r="Z48" i="14"/>
  <c r="AF48" i="14"/>
  <c r="AH48" i="14"/>
  <c r="AJ48" i="14"/>
  <c r="W48" i="14"/>
  <c r="G26" i="10"/>
  <c r="O26" i="10"/>
  <c r="H26" i="10" l="1"/>
  <c r="I26" i="10" s="1"/>
  <c r="J26" i="10" s="1"/>
  <c r="K26" i="10" s="1"/>
  <c r="L26" i="10" s="1"/>
  <c r="E22" i="18"/>
  <c r="P26" i="10"/>
  <c r="Q26" i="10" s="1"/>
  <c r="R26" i="10" s="1"/>
  <c r="S26" i="10" s="1"/>
  <c r="T26" i="10" s="1"/>
  <c r="O22" i="18"/>
  <c r="Q33" i="18"/>
  <c r="G33" i="18"/>
  <c r="R62" i="2"/>
  <c r="Q32" i="18"/>
  <c r="R56" i="18"/>
  <c r="S13" i="18" s="1"/>
  <c r="S62" i="2" s="1"/>
  <c r="I20" i="18"/>
  <c r="I64" i="18" s="1"/>
  <c r="R61" i="2"/>
  <c r="P37" i="18"/>
  <c r="R57" i="18"/>
  <c r="S14" i="18" s="1"/>
  <c r="S63" i="2" s="1"/>
  <c r="I61" i="18"/>
  <c r="J18" i="18" s="1"/>
  <c r="J67" i="2" s="1"/>
  <c r="I66" i="2"/>
  <c r="S62" i="18"/>
  <c r="S107" i="18"/>
  <c r="Q49" i="18"/>
  <c r="R6" i="18" s="1"/>
  <c r="R95" i="18" s="1"/>
  <c r="Q29" i="18"/>
  <c r="R58" i="2"/>
  <c r="R98" i="18"/>
  <c r="R53" i="18"/>
  <c r="S15" i="18"/>
  <c r="I103" i="18"/>
  <c r="G7" i="18"/>
  <c r="G56" i="2" s="1"/>
  <c r="I58" i="18"/>
  <c r="S105" i="18"/>
  <c r="Q54" i="2"/>
  <c r="I105" i="18"/>
  <c r="S60" i="18"/>
  <c r="H58" i="18"/>
  <c r="H63" i="2"/>
  <c r="H103" i="18"/>
  <c r="G6" i="18"/>
  <c r="G55" i="2" s="1"/>
  <c r="I63" i="18"/>
  <c r="I108" i="18"/>
  <c r="I68" i="2"/>
  <c r="I12" i="18"/>
  <c r="I101" i="18" s="1"/>
  <c r="I60" i="18"/>
  <c r="R105" i="18"/>
  <c r="R60" i="18"/>
  <c r="S101" i="18"/>
  <c r="S20" i="18"/>
  <c r="S109" i="18" s="1"/>
  <c r="R32" i="18"/>
  <c r="S11" i="18"/>
  <c r="S60" i="2" s="1"/>
  <c r="S56" i="18"/>
  <c r="I11" i="18"/>
  <c r="I55" i="18" s="1"/>
  <c r="I21" i="18"/>
  <c r="I65" i="18" s="1"/>
  <c r="H32" i="18"/>
  <c r="R8" i="18"/>
  <c r="G28" i="18" s="1"/>
  <c r="S70" i="2"/>
  <c r="S110" i="18"/>
  <c r="S65" i="18"/>
  <c r="H101" i="18"/>
  <c r="H61" i="2"/>
  <c r="H56" i="18"/>
  <c r="S63" i="18"/>
  <c r="S108" i="18"/>
  <c r="Q93" i="18"/>
  <c r="R7" i="18"/>
  <c r="Q48" i="18"/>
  <c r="G4" i="18"/>
  <c r="G5" i="18"/>
  <c r="W3" i="6"/>
  <c r="M3" i="6"/>
  <c r="C3" i="6"/>
  <c r="AC23" i="6"/>
  <c r="AB23" i="6"/>
  <c r="R23" i="6"/>
  <c r="I23" i="6"/>
  <c r="H23" i="6"/>
  <c r="W2" i="6"/>
  <c r="M2" i="6"/>
  <c r="D5" i="9"/>
  <c r="W3" i="2"/>
  <c r="M3" i="2"/>
  <c r="C3" i="2"/>
  <c r="W2" i="2"/>
  <c r="M2" i="2"/>
  <c r="O66" i="18" l="1"/>
  <c r="O67" i="18" s="1"/>
  <c r="O111" i="18"/>
  <c r="O112" i="18" s="1"/>
  <c r="O71" i="2"/>
  <c r="P22" i="18"/>
  <c r="O23" i="18"/>
  <c r="E66" i="18"/>
  <c r="E67" i="18" s="1"/>
  <c r="E111" i="18"/>
  <c r="E112" i="18" s="1"/>
  <c r="U22" i="8" s="1"/>
  <c r="E10" i="5" s="1"/>
  <c r="E71" i="2"/>
  <c r="F22" i="18"/>
  <c r="E23" i="18"/>
  <c r="I69" i="2"/>
  <c r="I109" i="18"/>
  <c r="J21" i="18" s="1"/>
  <c r="J70" i="2" s="1"/>
  <c r="S58" i="18"/>
  <c r="S103" i="18"/>
  <c r="T19" i="18"/>
  <c r="T68" i="2" s="1"/>
  <c r="S10" i="18"/>
  <c r="S59" i="2" s="1"/>
  <c r="S102" i="18"/>
  <c r="R33" i="18"/>
  <c r="S57" i="18"/>
  <c r="H33" i="18"/>
  <c r="J15" i="18"/>
  <c r="J64" i="2" s="1"/>
  <c r="G51" i="18"/>
  <c r="I15" i="18"/>
  <c r="I59" i="18" s="1"/>
  <c r="G96" i="18"/>
  <c r="I13" i="18"/>
  <c r="I102" i="18" s="1"/>
  <c r="T17" i="18"/>
  <c r="T66" i="2" s="1"/>
  <c r="J20" i="18"/>
  <c r="J69" i="2" s="1"/>
  <c r="S17" i="18"/>
  <c r="S106" i="18" s="1"/>
  <c r="S59" i="18"/>
  <c r="S104" i="18"/>
  <c r="S64" i="2"/>
  <c r="J17" i="18"/>
  <c r="J66" i="2" s="1"/>
  <c r="S64" i="18"/>
  <c r="T21" i="18" s="1"/>
  <c r="T70" i="2" s="1"/>
  <c r="I61" i="2"/>
  <c r="S69" i="2"/>
  <c r="I56" i="18"/>
  <c r="J13" i="18" s="1"/>
  <c r="J62" i="2" s="1"/>
  <c r="I70" i="2"/>
  <c r="I110" i="18"/>
  <c r="G50" i="18"/>
  <c r="G95" i="18"/>
  <c r="R52" i="18"/>
  <c r="R97" i="18"/>
  <c r="R50" i="18"/>
  <c r="S7" i="18" s="1"/>
  <c r="R57" i="2"/>
  <c r="H31" i="18"/>
  <c r="Q28" i="18"/>
  <c r="I100" i="18"/>
  <c r="J12" i="18" s="1"/>
  <c r="J61" i="2" s="1"/>
  <c r="T13" i="18"/>
  <c r="I60" i="2"/>
  <c r="R31" i="18"/>
  <c r="R55" i="2"/>
  <c r="S55" i="18"/>
  <c r="S100" i="18"/>
  <c r="G94" i="18"/>
  <c r="G54" i="2"/>
  <c r="R96" i="18"/>
  <c r="R56" i="2"/>
  <c r="R51" i="18"/>
  <c r="G53" i="2"/>
  <c r="T20" i="18"/>
  <c r="T69" i="2" s="1"/>
  <c r="Q27" i="18"/>
  <c r="R5" i="18"/>
  <c r="R54" i="2" s="1"/>
  <c r="G27" i="18"/>
  <c r="G34" i="18" s="1"/>
  <c r="G48" i="18"/>
  <c r="G93" i="18"/>
  <c r="G49" i="18"/>
  <c r="M23" i="6"/>
  <c r="C23" i="6"/>
  <c r="F71" i="2" l="1"/>
  <c r="F66" i="18"/>
  <c r="F67" i="18" s="1"/>
  <c r="F111" i="18"/>
  <c r="F112" i="18" s="1"/>
  <c r="V22" i="8" s="1"/>
  <c r="F10" i="5" s="1"/>
  <c r="G22" i="18"/>
  <c r="F23" i="18"/>
  <c r="P66" i="18"/>
  <c r="P67" i="18" s="1"/>
  <c r="P71" i="2"/>
  <c r="P111" i="18"/>
  <c r="P112" i="18" s="1"/>
  <c r="Q22" i="18"/>
  <c r="P23" i="18"/>
  <c r="T15" i="18"/>
  <c r="T64" i="2" s="1"/>
  <c r="T14" i="18"/>
  <c r="T63" i="2" s="1"/>
  <c r="H8" i="18"/>
  <c r="H57" i="2" s="1"/>
  <c r="S61" i="18"/>
  <c r="T18" i="18" s="1"/>
  <c r="T67" i="2" s="1"/>
  <c r="S54" i="18"/>
  <c r="R30" i="18"/>
  <c r="S99" i="18"/>
  <c r="H30" i="18"/>
  <c r="I57" i="18"/>
  <c r="J14" i="18" s="1"/>
  <c r="J63" i="2" s="1"/>
  <c r="I62" i="2"/>
  <c r="I104" i="18"/>
  <c r="J16" i="18" s="1"/>
  <c r="J65" i="2" s="1"/>
  <c r="I64" i="2"/>
  <c r="S66" i="2"/>
  <c r="T16" i="18"/>
  <c r="T65" i="2" s="1"/>
  <c r="Q34" i="18"/>
  <c r="R4" i="18" s="1"/>
  <c r="R53" i="2" s="1"/>
  <c r="S9" i="18"/>
  <c r="S58" i="2" s="1"/>
  <c r="H7" i="18"/>
  <c r="H96" i="18" s="1"/>
  <c r="S51" i="18"/>
  <c r="S56" i="2"/>
  <c r="S96" i="18"/>
  <c r="S8" i="18"/>
  <c r="S57" i="2" s="1"/>
  <c r="H6" i="18"/>
  <c r="H55" i="2" s="1"/>
  <c r="T62" i="2"/>
  <c r="I33" i="18"/>
  <c r="S33" i="18"/>
  <c r="T12" i="18"/>
  <c r="H27" i="18"/>
  <c r="R27" i="18"/>
  <c r="H5" i="18"/>
  <c r="H54" i="2" s="1"/>
  <c r="H4" i="18"/>
  <c r="R49" i="18"/>
  <c r="R94" i="18"/>
  <c r="W23" i="6"/>
  <c r="M3" i="12"/>
  <c r="C3" i="12"/>
  <c r="C39" i="15"/>
  <c r="C43" i="15"/>
  <c r="M72" i="15"/>
  <c r="M74" i="15"/>
  <c r="M75" i="15"/>
  <c r="M76" i="15"/>
  <c r="M77" i="15"/>
  <c r="M78" i="15"/>
  <c r="M79" i="15"/>
  <c r="M80" i="15"/>
  <c r="M82" i="15"/>
  <c r="M83" i="15"/>
  <c r="M84" i="15"/>
  <c r="M85" i="15"/>
  <c r="M86" i="15"/>
  <c r="M87" i="15"/>
  <c r="M88" i="15"/>
  <c r="C72" i="15"/>
  <c r="C74" i="15"/>
  <c r="C75" i="15"/>
  <c r="C76" i="15"/>
  <c r="C77" i="15"/>
  <c r="C79" i="15"/>
  <c r="C80" i="15"/>
  <c r="C82" i="15"/>
  <c r="C83" i="15"/>
  <c r="C84" i="15"/>
  <c r="C85" i="15"/>
  <c r="C87" i="15"/>
  <c r="C88" i="15"/>
  <c r="M71" i="15"/>
  <c r="C71" i="15"/>
  <c r="M71" i="12"/>
  <c r="Q71" i="2" l="1"/>
  <c r="Q111" i="18"/>
  <c r="Q112" i="18" s="1"/>
  <c r="Q66" i="18"/>
  <c r="Q67" i="18" s="1"/>
  <c r="R22" i="18"/>
  <c r="Q23" i="18"/>
  <c r="G66" i="18"/>
  <c r="G67" i="18" s="1"/>
  <c r="G111" i="18"/>
  <c r="G112" i="18" s="1"/>
  <c r="W22" i="8" s="1"/>
  <c r="G10" i="5" s="1"/>
  <c r="H22" i="18"/>
  <c r="G71" i="2"/>
  <c r="G23" i="18"/>
  <c r="T11" i="18"/>
  <c r="T60" i="2" s="1"/>
  <c r="H97" i="18"/>
  <c r="H52" i="18"/>
  <c r="S98" i="18"/>
  <c r="S52" i="18"/>
  <c r="R48" i="18"/>
  <c r="Q37" i="18"/>
  <c r="R29" i="18"/>
  <c r="R93" i="18"/>
  <c r="H29" i="18"/>
  <c r="T8" i="18"/>
  <c r="T57" i="2" s="1"/>
  <c r="S53" i="18"/>
  <c r="H56" i="2"/>
  <c r="S97" i="18"/>
  <c r="H51" i="18"/>
  <c r="I8" i="18" s="1"/>
  <c r="I97" i="18" s="1"/>
  <c r="R28" i="18"/>
  <c r="H28" i="18"/>
  <c r="H94" i="18"/>
  <c r="H48" i="18"/>
  <c r="H95" i="18"/>
  <c r="H50" i="18"/>
  <c r="H49" i="18"/>
  <c r="I32" i="18"/>
  <c r="S32" i="18"/>
  <c r="T61" i="2"/>
  <c r="H93" i="18"/>
  <c r="H53" i="2"/>
  <c r="S6" i="18"/>
  <c r="B9" i="5"/>
  <c r="D84" i="15"/>
  <c r="E84" i="15" s="1"/>
  <c r="F84" i="15" s="1"/>
  <c r="G84" i="15" s="1"/>
  <c r="H84" i="15" s="1"/>
  <c r="I84" i="15" s="1"/>
  <c r="D76" i="15"/>
  <c r="E76" i="15" s="1"/>
  <c r="F76" i="15" s="1"/>
  <c r="G76" i="15" s="1"/>
  <c r="H76" i="15" s="1"/>
  <c r="I76" i="15" s="1"/>
  <c r="N86" i="15"/>
  <c r="O86" i="15" s="1"/>
  <c r="P86" i="15" s="1"/>
  <c r="Q86" i="15" s="1"/>
  <c r="R86" i="15" s="1"/>
  <c r="S86" i="15" s="1"/>
  <c r="N78" i="15"/>
  <c r="O78" i="15" s="1"/>
  <c r="P78" i="15" s="1"/>
  <c r="Q78" i="15" s="1"/>
  <c r="R78" i="15" s="1"/>
  <c r="S78" i="15" s="1"/>
  <c r="D82" i="15"/>
  <c r="E82" i="15" s="1"/>
  <c r="F82" i="15" s="1"/>
  <c r="G82" i="15" s="1"/>
  <c r="H82" i="15" s="1"/>
  <c r="I82" i="15" s="1"/>
  <c r="N88" i="15"/>
  <c r="O88" i="15" s="1"/>
  <c r="P88" i="15" s="1"/>
  <c r="Q88" i="15" s="1"/>
  <c r="R88" i="15" s="1"/>
  <c r="S88" i="15" s="1"/>
  <c r="N80" i="15"/>
  <c r="O80" i="15" s="1"/>
  <c r="P80" i="15" s="1"/>
  <c r="Q80" i="15" s="1"/>
  <c r="R80" i="15" s="1"/>
  <c r="S80" i="15" s="1"/>
  <c r="N72" i="15"/>
  <c r="O72" i="15" s="1"/>
  <c r="P72" i="15" s="1"/>
  <c r="Q72" i="15" s="1"/>
  <c r="R72" i="15" s="1"/>
  <c r="S72" i="15" s="1"/>
  <c r="D88" i="15"/>
  <c r="E88" i="15" s="1"/>
  <c r="F88" i="15" s="1"/>
  <c r="G88" i="15" s="1"/>
  <c r="H88" i="15" s="1"/>
  <c r="I88" i="15" s="1"/>
  <c r="D80" i="15"/>
  <c r="E80" i="15" s="1"/>
  <c r="F80" i="15" s="1"/>
  <c r="G80" i="15" s="1"/>
  <c r="H80" i="15" s="1"/>
  <c r="I80" i="15" s="1"/>
  <c r="D72" i="15"/>
  <c r="E72" i="15" s="1"/>
  <c r="F72" i="15" s="1"/>
  <c r="G72" i="15" s="1"/>
  <c r="H72" i="15" s="1"/>
  <c r="I72" i="15" s="1"/>
  <c r="N82" i="15"/>
  <c r="O82" i="15" s="1"/>
  <c r="P82" i="15" s="1"/>
  <c r="Q82" i="15" s="1"/>
  <c r="R82" i="15" s="1"/>
  <c r="S82" i="15" s="1"/>
  <c r="N74" i="15"/>
  <c r="O74" i="15" s="1"/>
  <c r="P74" i="15" s="1"/>
  <c r="Q74" i="15" s="1"/>
  <c r="R74" i="15" s="1"/>
  <c r="S74" i="15" s="1"/>
  <c r="D74" i="15"/>
  <c r="E74" i="15" s="1"/>
  <c r="F74" i="15" s="1"/>
  <c r="G74" i="15" s="1"/>
  <c r="H74" i="15" s="1"/>
  <c r="I74" i="15" s="1"/>
  <c r="C86" i="12"/>
  <c r="D86" i="12" s="1"/>
  <c r="E86" i="12" s="1"/>
  <c r="F86" i="12" s="1"/>
  <c r="G86" i="12" s="1"/>
  <c r="H86" i="12" s="1"/>
  <c r="I86" i="12" s="1"/>
  <c r="C86" i="15"/>
  <c r="D86" i="15" s="1"/>
  <c r="E86" i="15" s="1"/>
  <c r="F86" i="15" s="1"/>
  <c r="G86" i="15" s="1"/>
  <c r="H86" i="15" s="1"/>
  <c r="I86" i="15" s="1"/>
  <c r="C78" i="12"/>
  <c r="D78" i="12" s="1"/>
  <c r="E78" i="12" s="1"/>
  <c r="F78" i="12" s="1"/>
  <c r="G78" i="12" s="1"/>
  <c r="H78" i="12" s="1"/>
  <c r="I78" i="12" s="1"/>
  <c r="C78" i="15"/>
  <c r="D78" i="15" s="1"/>
  <c r="E78" i="15" s="1"/>
  <c r="F78" i="15" s="1"/>
  <c r="G78" i="15" s="1"/>
  <c r="H78" i="15" s="1"/>
  <c r="I78" i="15" s="1"/>
  <c r="D41" i="12"/>
  <c r="C41" i="15"/>
  <c r="D87" i="15"/>
  <c r="E87" i="15" s="1"/>
  <c r="F87" i="15" s="1"/>
  <c r="G87" i="15" s="1"/>
  <c r="H87" i="15" s="1"/>
  <c r="I87" i="15" s="1"/>
  <c r="D79" i="15"/>
  <c r="E79" i="15" s="1"/>
  <c r="F79" i="15" s="1"/>
  <c r="G79" i="15" s="1"/>
  <c r="H79" i="15" s="1"/>
  <c r="I79" i="15" s="1"/>
  <c r="M89" i="12"/>
  <c r="N89" i="12" s="1"/>
  <c r="O89" i="12" s="1"/>
  <c r="P89" i="12" s="1"/>
  <c r="Q89" i="12" s="1"/>
  <c r="R89" i="12" s="1"/>
  <c r="S89" i="12" s="1"/>
  <c r="M89" i="15"/>
  <c r="N89" i="15" s="1"/>
  <c r="O89" i="15" s="1"/>
  <c r="P89" i="15" s="1"/>
  <c r="Q89" i="15" s="1"/>
  <c r="R89" i="15" s="1"/>
  <c r="S89" i="15" s="1"/>
  <c r="M81" i="12"/>
  <c r="N81" i="12" s="1"/>
  <c r="O81" i="12" s="1"/>
  <c r="P81" i="12" s="1"/>
  <c r="Q81" i="12" s="1"/>
  <c r="R81" i="12" s="1"/>
  <c r="S81" i="12" s="1"/>
  <c r="M81" i="15"/>
  <c r="N81" i="15" s="1"/>
  <c r="O81" i="15" s="1"/>
  <c r="P81" i="15" s="1"/>
  <c r="Q81" i="15" s="1"/>
  <c r="R81" i="15" s="1"/>
  <c r="S81" i="15" s="1"/>
  <c r="M73" i="12"/>
  <c r="N73" i="12" s="1"/>
  <c r="O73" i="12" s="1"/>
  <c r="P73" i="12" s="1"/>
  <c r="Q73" i="12" s="1"/>
  <c r="R73" i="12" s="1"/>
  <c r="S73" i="12" s="1"/>
  <c r="M73" i="15"/>
  <c r="N73" i="15" s="1"/>
  <c r="O73" i="15" s="1"/>
  <c r="P73" i="15" s="1"/>
  <c r="Q73" i="15" s="1"/>
  <c r="R73" i="15" s="1"/>
  <c r="S73" i="15" s="1"/>
  <c r="D40" i="12"/>
  <c r="C40" i="15"/>
  <c r="C89" i="12"/>
  <c r="D89" i="12" s="1"/>
  <c r="E89" i="12" s="1"/>
  <c r="F89" i="12" s="1"/>
  <c r="G89" i="12" s="1"/>
  <c r="H89" i="12" s="1"/>
  <c r="I89" i="12" s="1"/>
  <c r="C89" i="15"/>
  <c r="D89" i="15" s="1"/>
  <c r="E89" i="15" s="1"/>
  <c r="F89" i="15" s="1"/>
  <c r="G89" i="15" s="1"/>
  <c r="H89" i="15" s="1"/>
  <c r="I89" i="15" s="1"/>
  <c r="C81" i="12"/>
  <c r="D81" i="12" s="1"/>
  <c r="E81" i="12" s="1"/>
  <c r="F81" i="12" s="1"/>
  <c r="G81" i="12" s="1"/>
  <c r="H81" i="12" s="1"/>
  <c r="I81" i="12" s="1"/>
  <c r="C81" i="15"/>
  <c r="D81" i="15" s="1"/>
  <c r="E81" i="15" s="1"/>
  <c r="F81" i="15" s="1"/>
  <c r="G81" i="15" s="1"/>
  <c r="H81" i="15" s="1"/>
  <c r="I81" i="15" s="1"/>
  <c r="C73" i="12"/>
  <c r="D73" i="12" s="1"/>
  <c r="E73" i="12" s="1"/>
  <c r="F73" i="12" s="1"/>
  <c r="G73" i="12" s="1"/>
  <c r="H73" i="12" s="1"/>
  <c r="I73" i="12" s="1"/>
  <c r="C73" i="15"/>
  <c r="D73" i="15" s="1"/>
  <c r="E73" i="15" s="1"/>
  <c r="F73" i="15" s="1"/>
  <c r="G73" i="15" s="1"/>
  <c r="H73" i="15" s="1"/>
  <c r="I73" i="15" s="1"/>
  <c r="N83" i="15"/>
  <c r="O83" i="15" s="1"/>
  <c r="P83" i="15" s="1"/>
  <c r="Q83" i="15" s="1"/>
  <c r="R83" i="15" s="1"/>
  <c r="S83" i="15" s="1"/>
  <c r="N75" i="15"/>
  <c r="O75" i="15" s="1"/>
  <c r="P75" i="15" s="1"/>
  <c r="Q75" i="15" s="1"/>
  <c r="R75" i="15" s="1"/>
  <c r="S75" i="15" s="1"/>
  <c r="N84" i="15"/>
  <c r="O84" i="15" s="1"/>
  <c r="P84" i="15" s="1"/>
  <c r="Q84" i="15" s="1"/>
  <c r="R84" i="15" s="1"/>
  <c r="S84" i="15" s="1"/>
  <c r="N76" i="15"/>
  <c r="O76" i="15" s="1"/>
  <c r="P76" i="15" s="1"/>
  <c r="Q76" i="15" s="1"/>
  <c r="R76" i="15" s="1"/>
  <c r="S76" i="15" s="1"/>
  <c r="C38" i="12"/>
  <c r="C38" i="15"/>
  <c r="D83" i="15"/>
  <c r="E83" i="15" s="1"/>
  <c r="F83" i="15" s="1"/>
  <c r="G83" i="15" s="1"/>
  <c r="H83" i="15" s="1"/>
  <c r="I83" i="15" s="1"/>
  <c r="D75" i="15"/>
  <c r="E75" i="15" s="1"/>
  <c r="F75" i="15" s="1"/>
  <c r="G75" i="15" s="1"/>
  <c r="H75" i="15" s="1"/>
  <c r="I75" i="15" s="1"/>
  <c r="N85" i="15"/>
  <c r="O85" i="15" s="1"/>
  <c r="P85" i="15" s="1"/>
  <c r="Q85" i="15" s="1"/>
  <c r="R85" i="15" s="1"/>
  <c r="S85" i="15" s="1"/>
  <c r="N77" i="15"/>
  <c r="O77" i="15" s="1"/>
  <c r="P77" i="15" s="1"/>
  <c r="Q77" i="15" s="1"/>
  <c r="R77" i="15" s="1"/>
  <c r="S77" i="15" s="1"/>
  <c r="D44" i="12"/>
  <c r="C44" i="15"/>
  <c r="N71" i="15"/>
  <c r="D71" i="15"/>
  <c r="D85" i="15"/>
  <c r="E85" i="15" s="1"/>
  <c r="F85" i="15" s="1"/>
  <c r="G85" i="15" s="1"/>
  <c r="H85" i="15" s="1"/>
  <c r="I85" i="15" s="1"/>
  <c r="D77" i="15"/>
  <c r="E77" i="15" s="1"/>
  <c r="F77" i="15" s="1"/>
  <c r="G77" i="15" s="1"/>
  <c r="H77" i="15" s="1"/>
  <c r="I77" i="15" s="1"/>
  <c r="N87" i="15"/>
  <c r="O87" i="15" s="1"/>
  <c r="P87" i="15" s="1"/>
  <c r="Q87" i="15" s="1"/>
  <c r="R87" i="15" s="1"/>
  <c r="S87" i="15" s="1"/>
  <c r="N79" i="15"/>
  <c r="O79" i="15" s="1"/>
  <c r="P79" i="15" s="1"/>
  <c r="Q79" i="15" s="1"/>
  <c r="R79" i="15" s="1"/>
  <c r="S79" i="15" s="1"/>
  <c r="D42" i="12"/>
  <c r="C42" i="15"/>
  <c r="C84" i="12"/>
  <c r="D84" i="12" s="1"/>
  <c r="E84" i="12" s="1"/>
  <c r="F84" i="12" s="1"/>
  <c r="G84" i="12" s="1"/>
  <c r="H84" i="12" s="1"/>
  <c r="I84" i="12" s="1"/>
  <c r="C76" i="12"/>
  <c r="D76" i="12" s="1"/>
  <c r="E76" i="12" s="1"/>
  <c r="F76" i="12" s="1"/>
  <c r="G76" i="12" s="1"/>
  <c r="H76" i="12" s="1"/>
  <c r="I76" i="12" s="1"/>
  <c r="M82" i="12"/>
  <c r="N82" i="12" s="1"/>
  <c r="O82" i="12" s="1"/>
  <c r="P82" i="12" s="1"/>
  <c r="Q82" i="12" s="1"/>
  <c r="R82" i="12" s="1"/>
  <c r="S82" i="12" s="1"/>
  <c r="M74" i="12"/>
  <c r="N74" i="12" s="1"/>
  <c r="O74" i="12" s="1"/>
  <c r="P74" i="12" s="1"/>
  <c r="Q74" i="12" s="1"/>
  <c r="R74" i="12" s="1"/>
  <c r="S74" i="12" s="1"/>
  <c r="M83" i="12"/>
  <c r="N83" i="12" s="1"/>
  <c r="O83" i="12" s="1"/>
  <c r="P83" i="12" s="1"/>
  <c r="Q83" i="12" s="1"/>
  <c r="R83" i="12" s="1"/>
  <c r="S83" i="12" s="1"/>
  <c r="M75" i="12"/>
  <c r="N75" i="12" s="1"/>
  <c r="O75" i="12" s="1"/>
  <c r="P75" i="12" s="1"/>
  <c r="Q75" i="12" s="1"/>
  <c r="R75" i="12" s="1"/>
  <c r="S75" i="12" s="1"/>
  <c r="M88" i="12"/>
  <c r="N88" i="12" s="1"/>
  <c r="O88" i="12" s="1"/>
  <c r="P88" i="12" s="1"/>
  <c r="Q88" i="12" s="1"/>
  <c r="R88" i="12" s="1"/>
  <c r="S88" i="12" s="1"/>
  <c r="M80" i="12"/>
  <c r="N80" i="12" s="1"/>
  <c r="O80" i="12" s="1"/>
  <c r="P80" i="12" s="1"/>
  <c r="Q80" i="12" s="1"/>
  <c r="R80" i="12" s="1"/>
  <c r="S80" i="12" s="1"/>
  <c r="M72" i="12"/>
  <c r="N72" i="12" s="1"/>
  <c r="O72" i="12" s="1"/>
  <c r="P72" i="12" s="1"/>
  <c r="Q72" i="12" s="1"/>
  <c r="R72" i="12" s="1"/>
  <c r="S72" i="12" s="1"/>
  <c r="C77" i="12"/>
  <c r="D77" i="12" s="1"/>
  <c r="E77" i="12" s="1"/>
  <c r="F77" i="12" s="1"/>
  <c r="G77" i="12" s="1"/>
  <c r="H77" i="12" s="1"/>
  <c r="I77" i="12" s="1"/>
  <c r="C85" i="12"/>
  <c r="D85" i="12" s="1"/>
  <c r="E85" i="12" s="1"/>
  <c r="F85" i="12" s="1"/>
  <c r="G85" i="12" s="1"/>
  <c r="H85" i="12" s="1"/>
  <c r="I85" i="12" s="1"/>
  <c r="M87" i="12"/>
  <c r="N87" i="12" s="1"/>
  <c r="O87" i="12" s="1"/>
  <c r="P87" i="12" s="1"/>
  <c r="Q87" i="12" s="1"/>
  <c r="R87" i="12" s="1"/>
  <c r="S87" i="12" s="1"/>
  <c r="M79" i="12"/>
  <c r="N79" i="12" s="1"/>
  <c r="O79" i="12" s="1"/>
  <c r="P79" i="12" s="1"/>
  <c r="Q79" i="12" s="1"/>
  <c r="R79" i="12" s="1"/>
  <c r="S79" i="12" s="1"/>
  <c r="C87" i="12"/>
  <c r="D87" i="12" s="1"/>
  <c r="E87" i="12" s="1"/>
  <c r="F87" i="12" s="1"/>
  <c r="G87" i="12" s="1"/>
  <c r="H87" i="12" s="1"/>
  <c r="I87" i="12" s="1"/>
  <c r="C79" i="12"/>
  <c r="D79" i="12" s="1"/>
  <c r="E79" i="12" s="1"/>
  <c r="F79" i="12" s="1"/>
  <c r="G79" i="12" s="1"/>
  <c r="H79" i="12" s="1"/>
  <c r="I79" i="12" s="1"/>
  <c r="M76" i="12"/>
  <c r="N76" i="12" s="1"/>
  <c r="O76" i="12" s="1"/>
  <c r="P76" i="12" s="1"/>
  <c r="Q76" i="12" s="1"/>
  <c r="R76" i="12" s="1"/>
  <c r="S76" i="12" s="1"/>
  <c r="C88" i="12"/>
  <c r="D88" i="12" s="1"/>
  <c r="E88" i="12" s="1"/>
  <c r="F88" i="12" s="1"/>
  <c r="G88" i="12" s="1"/>
  <c r="H88" i="12" s="1"/>
  <c r="I88" i="12" s="1"/>
  <c r="C72" i="12"/>
  <c r="D72" i="12" s="1"/>
  <c r="E72" i="12" s="1"/>
  <c r="F72" i="12" s="1"/>
  <c r="G72" i="12" s="1"/>
  <c r="H72" i="12" s="1"/>
  <c r="I72" i="12" s="1"/>
  <c r="C83" i="12"/>
  <c r="D83" i="12" s="1"/>
  <c r="E83" i="12" s="1"/>
  <c r="F83" i="12" s="1"/>
  <c r="G83" i="12" s="1"/>
  <c r="H83" i="12" s="1"/>
  <c r="I83" i="12" s="1"/>
  <c r="C75" i="12"/>
  <c r="D75" i="12" s="1"/>
  <c r="E75" i="12" s="1"/>
  <c r="F75" i="12" s="1"/>
  <c r="G75" i="12" s="1"/>
  <c r="H75" i="12" s="1"/>
  <c r="I75" i="12" s="1"/>
  <c r="N71" i="12"/>
  <c r="M86" i="12"/>
  <c r="N86" i="12" s="1"/>
  <c r="O86" i="12" s="1"/>
  <c r="P86" i="12" s="1"/>
  <c r="Q86" i="12" s="1"/>
  <c r="R86" i="12" s="1"/>
  <c r="S86" i="12" s="1"/>
  <c r="M78" i="12"/>
  <c r="N78" i="12" s="1"/>
  <c r="O78" i="12" s="1"/>
  <c r="P78" i="12" s="1"/>
  <c r="Q78" i="12" s="1"/>
  <c r="R78" i="12" s="1"/>
  <c r="S78" i="12" s="1"/>
  <c r="C80" i="12"/>
  <c r="D80" i="12" s="1"/>
  <c r="E80" i="12" s="1"/>
  <c r="F80" i="12" s="1"/>
  <c r="G80" i="12" s="1"/>
  <c r="H80" i="12" s="1"/>
  <c r="I80" i="12" s="1"/>
  <c r="C82" i="12"/>
  <c r="D82" i="12" s="1"/>
  <c r="E82" i="12" s="1"/>
  <c r="F82" i="12" s="1"/>
  <c r="G82" i="12" s="1"/>
  <c r="H82" i="12" s="1"/>
  <c r="I82" i="12" s="1"/>
  <c r="C74" i="12"/>
  <c r="D74" i="12" s="1"/>
  <c r="E74" i="12" s="1"/>
  <c r="F74" i="12" s="1"/>
  <c r="G74" i="12" s="1"/>
  <c r="H74" i="12" s="1"/>
  <c r="I74" i="12" s="1"/>
  <c r="M84" i="12"/>
  <c r="N84" i="12" s="1"/>
  <c r="O84" i="12" s="1"/>
  <c r="P84" i="12" s="1"/>
  <c r="Q84" i="12" s="1"/>
  <c r="R84" i="12" s="1"/>
  <c r="S84" i="12" s="1"/>
  <c r="C71" i="12"/>
  <c r="M85" i="12"/>
  <c r="N85" i="12" s="1"/>
  <c r="O85" i="12" s="1"/>
  <c r="P85" i="12" s="1"/>
  <c r="Q85" i="12" s="1"/>
  <c r="R85" i="12" s="1"/>
  <c r="S85" i="12" s="1"/>
  <c r="M77" i="12"/>
  <c r="N77" i="12" s="1"/>
  <c r="O77" i="12" s="1"/>
  <c r="P77" i="12" s="1"/>
  <c r="Q77" i="12" s="1"/>
  <c r="R77" i="12" s="1"/>
  <c r="S77" i="12" s="1"/>
  <c r="D39" i="15"/>
  <c r="C39" i="12"/>
  <c r="D43" i="15"/>
  <c r="C43" i="12"/>
  <c r="C40" i="12"/>
  <c r="C44" i="12"/>
  <c r="C41" i="12"/>
  <c r="C42" i="12"/>
  <c r="H111" i="18" l="1"/>
  <c r="H112" i="18" s="1"/>
  <c r="H71" i="2"/>
  <c r="H66" i="18"/>
  <c r="I22" i="18"/>
  <c r="R71" i="2"/>
  <c r="R66" i="18"/>
  <c r="R67" i="18" s="1"/>
  <c r="R111" i="18"/>
  <c r="R112" i="18" s="1"/>
  <c r="S22" i="18"/>
  <c r="R23" i="18"/>
  <c r="H23" i="18"/>
  <c r="I9" i="18"/>
  <c r="I31" i="18"/>
  <c r="S31" i="18"/>
  <c r="T9" i="18"/>
  <c r="T58" i="2" s="1"/>
  <c r="T10" i="18"/>
  <c r="T59" i="2" s="1"/>
  <c r="R34" i="18"/>
  <c r="S4" i="18" s="1"/>
  <c r="S53" i="2" s="1"/>
  <c r="S5" i="18"/>
  <c r="S49" i="18" s="1"/>
  <c r="H34" i="18"/>
  <c r="I4" i="18" s="1"/>
  <c r="I53" i="2" s="1"/>
  <c r="I28" i="18"/>
  <c r="S28" i="18"/>
  <c r="I52" i="18"/>
  <c r="J9" i="18" s="1"/>
  <c r="J58" i="2" s="1"/>
  <c r="I57" i="2"/>
  <c r="I30" i="18"/>
  <c r="I6" i="18"/>
  <c r="I55" i="2" s="1"/>
  <c r="I7" i="18"/>
  <c r="I96" i="18" s="1"/>
  <c r="H67" i="18"/>
  <c r="I5" i="18"/>
  <c r="I49" i="18" s="1"/>
  <c r="S55" i="2"/>
  <c r="I98" i="18"/>
  <c r="I58" i="2"/>
  <c r="I53" i="18"/>
  <c r="S50" i="18"/>
  <c r="S95" i="18"/>
  <c r="M90" i="15"/>
  <c r="C90" i="15"/>
  <c r="D38" i="12"/>
  <c r="D38" i="15"/>
  <c r="E71" i="15"/>
  <c r="D90" i="15"/>
  <c r="D40" i="15"/>
  <c r="D44" i="15"/>
  <c r="D42" i="15"/>
  <c r="N90" i="15"/>
  <c r="O71" i="15"/>
  <c r="D41" i="15"/>
  <c r="O71" i="12"/>
  <c r="N90" i="12"/>
  <c r="D71" i="12"/>
  <c r="C90" i="12"/>
  <c r="M90" i="12"/>
  <c r="E43" i="15"/>
  <c r="D43" i="12"/>
  <c r="E39" i="15"/>
  <c r="D39" i="12"/>
  <c r="S111" i="18" l="1"/>
  <c r="T22" i="18"/>
  <c r="T71" i="2" s="1"/>
  <c r="S66" i="18"/>
  <c r="S71" i="2"/>
  <c r="I71" i="2"/>
  <c r="I66" i="18"/>
  <c r="I111" i="18"/>
  <c r="J22" i="18"/>
  <c r="J71" i="2" s="1"/>
  <c r="X22" i="8"/>
  <c r="H10" i="5" s="1"/>
  <c r="I29" i="18"/>
  <c r="S29" i="18"/>
  <c r="S30" i="18"/>
  <c r="S23" i="18"/>
  <c r="S54" i="2"/>
  <c r="S94" i="18"/>
  <c r="T6" i="18" s="1"/>
  <c r="T55" i="2" s="1"/>
  <c r="S48" i="18"/>
  <c r="R37" i="18"/>
  <c r="S93" i="18"/>
  <c r="I51" i="18"/>
  <c r="J8" i="18" s="1"/>
  <c r="J57" i="2" s="1"/>
  <c r="I56" i="2"/>
  <c r="I95" i="18"/>
  <c r="I50" i="18"/>
  <c r="J10" i="18"/>
  <c r="J59" i="2" s="1"/>
  <c r="I93" i="18"/>
  <c r="I23" i="18"/>
  <c r="I48" i="18"/>
  <c r="I94" i="18"/>
  <c r="I54" i="2"/>
  <c r="T7" i="18"/>
  <c r="T56" i="2" s="1"/>
  <c r="E90" i="15"/>
  <c r="F71" i="15"/>
  <c r="O90" i="15"/>
  <c r="P71" i="15"/>
  <c r="E44" i="15"/>
  <c r="E44" i="12"/>
  <c r="E41" i="15"/>
  <c r="E41" i="12"/>
  <c r="E42" i="15"/>
  <c r="E42" i="12"/>
  <c r="E40" i="15"/>
  <c r="E40" i="12"/>
  <c r="E38" i="12"/>
  <c r="E38" i="15"/>
  <c r="P71" i="12"/>
  <c r="O90" i="12"/>
  <c r="E71" i="12"/>
  <c r="D90" i="12"/>
  <c r="F39" i="15"/>
  <c r="E39" i="12"/>
  <c r="F43" i="15"/>
  <c r="E43" i="12"/>
  <c r="S67" i="18" l="1"/>
  <c r="S112" i="18"/>
  <c r="T5" i="18"/>
  <c r="T54" i="2" s="1"/>
  <c r="J7" i="18"/>
  <c r="J56" i="2" s="1"/>
  <c r="J5" i="18"/>
  <c r="J54" i="2" s="1"/>
  <c r="I112" i="18"/>
  <c r="I67" i="18"/>
  <c r="J6" i="18"/>
  <c r="J55" i="2" s="1"/>
  <c r="I27" i="18"/>
  <c r="I34" i="18" s="1"/>
  <c r="J4" i="18" s="1"/>
  <c r="J53" i="2" s="1"/>
  <c r="S27" i="18"/>
  <c r="S34" i="18" s="1"/>
  <c r="T4" i="18" s="1"/>
  <c r="F38" i="12"/>
  <c r="F38" i="15"/>
  <c r="F40" i="15"/>
  <c r="F40" i="12"/>
  <c r="F44" i="15"/>
  <c r="F44" i="12"/>
  <c r="F42" i="15"/>
  <c r="F42" i="12"/>
  <c r="P90" i="15"/>
  <c r="Q71" i="15"/>
  <c r="F41" i="15"/>
  <c r="F41" i="12"/>
  <c r="G71" i="15"/>
  <c r="F90" i="15"/>
  <c r="F71" i="12"/>
  <c r="E90" i="12"/>
  <c r="Q71" i="12"/>
  <c r="P90" i="12"/>
  <c r="G43" i="15"/>
  <c r="F43" i="12"/>
  <c r="G39" i="15"/>
  <c r="F39" i="12"/>
  <c r="Y22" i="8" l="1"/>
  <c r="I10" i="5" s="1"/>
  <c r="T23" i="18"/>
  <c r="J23" i="18"/>
  <c r="T53" i="2"/>
  <c r="G38" i="12"/>
  <c r="G38" i="15"/>
  <c r="G42" i="15"/>
  <c r="G42" i="12"/>
  <c r="G90" i="15"/>
  <c r="H71" i="15"/>
  <c r="R71" i="15"/>
  <c r="Q90" i="15"/>
  <c r="G40" i="15"/>
  <c r="G40" i="12"/>
  <c r="G44" i="15"/>
  <c r="G44" i="12"/>
  <c r="G41" i="15"/>
  <c r="G41" i="12"/>
  <c r="R71" i="12"/>
  <c r="Q90" i="12"/>
  <c r="G71" i="12"/>
  <c r="F90" i="12"/>
  <c r="H39" i="15"/>
  <c r="G39" i="12"/>
  <c r="H43" i="15"/>
  <c r="G43" i="12"/>
  <c r="H42" i="15" l="1"/>
  <c r="H42" i="12"/>
  <c r="R90" i="15"/>
  <c r="S71" i="15"/>
  <c r="S90" i="15" s="1"/>
  <c r="H44" i="15"/>
  <c r="H44" i="12"/>
  <c r="H90" i="15"/>
  <c r="I71" i="15"/>
  <c r="I90" i="15" s="1"/>
  <c r="H41" i="15"/>
  <c r="H41" i="12"/>
  <c r="H40" i="15"/>
  <c r="H40" i="12"/>
  <c r="H38" i="12"/>
  <c r="H38" i="15"/>
  <c r="S71" i="12"/>
  <c r="S90" i="12" s="1"/>
  <c r="R90" i="12"/>
  <c r="H71" i="12"/>
  <c r="G90" i="12"/>
  <c r="H43" i="12"/>
  <c r="H39" i="12"/>
  <c r="I38" i="15"/>
  <c r="I43" i="12" l="1"/>
  <c r="I43" i="15"/>
  <c r="I44" i="12"/>
  <c r="I44" i="15"/>
  <c r="I41" i="12"/>
  <c r="I41" i="15"/>
  <c r="I42" i="12"/>
  <c r="I42" i="15"/>
  <c r="I40" i="12"/>
  <c r="I40" i="15"/>
  <c r="I39" i="12"/>
  <c r="I39" i="15"/>
  <c r="I71" i="12"/>
  <c r="I90" i="12" s="1"/>
  <c r="H90" i="12"/>
  <c r="I38" i="12"/>
  <c r="M5" i="12" l="1"/>
  <c r="M5" i="15"/>
  <c r="M9" i="12"/>
  <c r="M9" i="15"/>
  <c r="M13" i="12"/>
  <c r="M13" i="2" s="1"/>
  <c r="D35" i="5" s="1"/>
  <c r="M13" i="15"/>
  <c r="M17" i="12"/>
  <c r="M17" i="15"/>
  <c r="M40" i="2" s="1"/>
  <c r="M21" i="12"/>
  <c r="M21" i="15"/>
  <c r="M44" i="2" s="1"/>
  <c r="C6" i="12"/>
  <c r="C6" i="15"/>
  <c r="C29" i="2" s="1"/>
  <c r="C10" i="12"/>
  <c r="C10" i="15"/>
  <c r="C33" i="2" s="1"/>
  <c r="C14" i="12"/>
  <c r="C14" i="15"/>
  <c r="C37" i="2" s="1"/>
  <c r="C18" i="12"/>
  <c r="C18" i="15"/>
  <c r="C41" i="2" s="1"/>
  <c r="C22" i="12"/>
  <c r="C22" i="15"/>
  <c r="C45" i="2" s="1"/>
  <c r="M6" i="12"/>
  <c r="M6" i="15"/>
  <c r="M10" i="12"/>
  <c r="M10" i="15"/>
  <c r="M14" i="12"/>
  <c r="M14" i="15"/>
  <c r="M18" i="12"/>
  <c r="M18" i="15"/>
  <c r="M41" i="2" s="1"/>
  <c r="M22" i="12"/>
  <c r="M22" i="15"/>
  <c r="M45" i="2" s="1"/>
  <c r="C7" i="12"/>
  <c r="C7" i="15"/>
  <c r="C30" i="2" s="1"/>
  <c r="C11" i="12"/>
  <c r="C11" i="15"/>
  <c r="C34" i="2" s="1"/>
  <c r="C15" i="12"/>
  <c r="C15" i="15"/>
  <c r="C38" i="2" s="1"/>
  <c r="C19" i="12"/>
  <c r="C19" i="15"/>
  <c r="C42" i="2" s="1"/>
  <c r="M7" i="12"/>
  <c r="M7" i="15"/>
  <c r="M11" i="12"/>
  <c r="M11" i="15"/>
  <c r="M15" i="12"/>
  <c r="M15" i="15"/>
  <c r="M19" i="12"/>
  <c r="M19" i="15"/>
  <c r="M42" i="2" s="1"/>
  <c r="C4" i="12"/>
  <c r="C4" i="2" s="1"/>
  <c r="C4" i="15"/>
  <c r="C27" i="2" s="1"/>
  <c r="C8" i="12"/>
  <c r="C8" i="15"/>
  <c r="C31" i="2" s="1"/>
  <c r="C12" i="12"/>
  <c r="C12" i="15"/>
  <c r="C35" i="2" s="1"/>
  <c r="C16" i="12"/>
  <c r="C16" i="15"/>
  <c r="C39" i="2" s="1"/>
  <c r="C20" i="12"/>
  <c r="C20" i="15"/>
  <c r="C43" i="2" s="1"/>
  <c r="M4" i="12"/>
  <c r="M4" i="15"/>
  <c r="M8" i="12"/>
  <c r="M8" i="15"/>
  <c r="M12" i="12"/>
  <c r="M12" i="15"/>
  <c r="M16" i="12"/>
  <c r="M16" i="15"/>
  <c r="M39" i="2" s="1"/>
  <c r="M20" i="12"/>
  <c r="M20" i="15"/>
  <c r="M43" i="2" s="1"/>
  <c r="C5" i="12"/>
  <c r="C5" i="15"/>
  <c r="C28" i="2" s="1"/>
  <c r="C9" i="12"/>
  <c r="C9" i="15"/>
  <c r="C32" i="2" s="1"/>
  <c r="C13" i="12"/>
  <c r="C13" i="15"/>
  <c r="C36" i="2" s="1"/>
  <c r="C17" i="12"/>
  <c r="C17" i="15"/>
  <c r="C40" i="2" s="1"/>
  <c r="C21" i="12"/>
  <c r="C21" i="15"/>
  <c r="C44" i="2" s="1"/>
  <c r="E32" i="1"/>
  <c r="E31" i="1"/>
  <c r="E30" i="1"/>
  <c r="E29" i="1"/>
  <c r="E28" i="1"/>
  <c r="E27" i="1"/>
  <c r="E26" i="1"/>
  <c r="E25" i="1"/>
  <c r="E24" i="1"/>
  <c r="E23" i="1"/>
  <c r="E22" i="1"/>
  <c r="E21" i="1"/>
  <c r="E20" i="1"/>
  <c r="E19" i="1"/>
  <c r="E18" i="1"/>
  <c r="E17" i="1"/>
  <c r="E16" i="1"/>
  <c r="E15" i="1"/>
  <c r="D33" i="1"/>
  <c r="C7" i="1" s="1"/>
  <c r="E14" i="1"/>
  <c r="M29" i="2" l="1"/>
  <c r="W29" i="2" s="1"/>
  <c r="M36" i="2"/>
  <c r="W36" i="2" s="1"/>
  <c r="M28" i="2"/>
  <c r="W28" i="2" s="1"/>
  <c r="M35" i="2"/>
  <c r="W35" i="2" s="1"/>
  <c r="M34" i="2"/>
  <c r="W34" i="2" s="1"/>
  <c r="M37" i="2"/>
  <c r="W37" i="2" s="1"/>
  <c r="M31" i="2"/>
  <c r="W31" i="2" s="1"/>
  <c r="M38" i="2"/>
  <c r="W38" i="2" s="1"/>
  <c r="M30" i="2"/>
  <c r="W30" i="2" s="1"/>
  <c r="M33" i="2"/>
  <c r="W33" i="2" s="1"/>
  <c r="M32" i="2"/>
  <c r="W32" i="2" s="1"/>
  <c r="M27" i="2"/>
  <c r="W27" i="2" s="1"/>
  <c r="M9" i="2"/>
  <c r="D31" i="5" s="1"/>
  <c r="W40" i="2"/>
  <c r="M8" i="2"/>
  <c r="D30" i="5" s="1"/>
  <c r="W44" i="2"/>
  <c r="M11" i="2"/>
  <c r="D33" i="5" s="1"/>
  <c r="M12" i="2"/>
  <c r="D34" i="5" s="1"/>
  <c r="M10" i="2"/>
  <c r="D32" i="5" s="1"/>
  <c r="W39" i="2"/>
  <c r="W42" i="2"/>
  <c r="W45" i="2"/>
  <c r="W41" i="2"/>
  <c r="W43" i="2"/>
  <c r="C46" i="2"/>
  <c r="C57" i="15"/>
  <c r="M60" i="15"/>
  <c r="C64" i="15"/>
  <c r="C48" i="15"/>
  <c r="M51" i="15"/>
  <c r="C51" i="15"/>
  <c r="M54" i="15"/>
  <c r="C58" i="15"/>
  <c r="M61" i="15"/>
  <c r="C13" i="2"/>
  <c r="M16" i="2"/>
  <c r="D38" i="5" s="1"/>
  <c r="C20" i="2"/>
  <c r="C42" i="5" s="1"/>
  <c r="C26" i="5"/>
  <c r="C7" i="2"/>
  <c r="C29" i="5" s="1"/>
  <c r="C14" i="2"/>
  <c r="C36" i="5" s="1"/>
  <c r="M17" i="2"/>
  <c r="D39" i="5" s="1"/>
  <c r="C53" i="15"/>
  <c r="M56" i="15"/>
  <c r="C60" i="15"/>
  <c r="M63" i="15"/>
  <c r="C63" i="15"/>
  <c r="M66" i="15"/>
  <c r="M50" i="15"/>
  <c r="C54" i="15"/>
  <c r="M57" i="15"/>
  <c r="C9" i="2"/>
  <c r="C16" i="2"/>
  <c r="C38" i="5" s="1"/>
  <c r="M19" i="2"/>
  <c r="D41" i="5" s="1"/>
  <c r="C19" i="2"/>
  <c r="C41" i="5" s="1"/>
  <c r="M22" i="2"/>
  <c r="D44" i="5" s="1"/>
  <c r="M6" i="2"/>
  <c r="D28" i="5" s="1"/>
  <c r="C10" i="2"/>
  <c r="C32" i="5" s="1"/>
  <c r="M7" i="2"/>
  <c r="D29" i="5" s="1"/>
  <c r="C65" i="15"/>
  <c r="C49" i="15"/>
  <c r="M52" i="15"/>
  <c r="C56" i="15"/>
  <c r="M59" i="15"/>
  <c r="C59" i="15"/>
  <c r="M62" i="15"/>
  <c r="C66" i="15"/>
  <c r="C50" i="15"/>
  <c r="M53" i="15"/>
  <c r="C21" i="2"/>
  <c r="C43" i="5" s="1"/>
  <c r="C5" i="2"/>
  <c r="C27" i="5" s="1"/>
  <c r="C12" i="2"/>
  <c r="C34" i="5" s="1"/>
  <c r="M15" i="2"/>
  <c r="D37" i="5" s="1"/>
  <c r="C15" i="2"/>
  <c r="C37" i="5" s="1"/>
  <c r="M18" i="2"/>
  <c r="D40" i="5" s="1"/>
  <c r="C22" i="2"/>
  <c r="C44" i="5" s="1"/>
  <c r="C6" i="2"/>
  <c r="C28" i="5" s="1"/>
  <c r="C61" i="15"/>
  <c r="M64" i="15"/>
  <c r="M48" i="15"/>
  <c r="C52" i="15"/>
  <c r="M55" i="15"/>
  <c r="C55" i="15"/>
  <c r="M58" i="15"/>
  <c r="C62" i="15"/>
  <c r="M65" i="15"/>
  <c r="M49" i="15"/>
  <c r="C17" i="2"/>
  <c r="C39" i="5" s="1"/>
  <c r="M20" i="2"/>
  <c r="D42" i="5" s="1"/>
  <c r="M4" i="2"/>
  <c r="D26" i="5" s="1"/>
  <c r="C8" i="2"/>
  <c r="C11" i="2"/>
  <c r="C33" i="5" s="1"/>
  <c r="M14" i="2"/>
  <c r="D36" i="5" s="1"/>
  <c r="C18" i="2"/>
  <c r="C40" i="5" s="1"/>
  <c r="M21" i="2"/>
  <c r="D43" i="5" s="1"/>
  <c r="M5" i="2"/>
  <c r="D27" i="5" s="1"/>
  <c r="C51" i="12"/>
  <c r="C54" i="12"/>
  <c r="C57" i="12"/>
  <c r="C60" i="12"/>
  <c r="C63" i="12"/>
  <c r="C65" i="12"/>
  <c r="M48" i="12"/>
  <c r="M51" i="12"/>
  <c r="M55" i="12"/>
  <c r="M59" i="12"/>
  <c r="M62" i="12"/>
  <c r="M64" i="12"/>
  <c r="C48" i="12"/>
  <c r="C55" i="12"/>
  <c r="C58" i="12"/>
  <c r="C62" i="12"/>
  <c r="M49" i="12"/>
  <c r="M54" i="12"/>
  <c r="M57" i="12"/>
  <c r="M63" i="12"/>
  <c r="C50" i="12"/>
  <c r="C53" i="12"/>
  <c r="C56" i="12"/>
  <c r="C64" i="12"/>
  <c r="M52" i="12"/>
  <c r="M56" i="12"/>
  <c r="M60" i="12"/>
  <c r="M66" i="12"/>
  <c r="C49" i="12"/>
  <c r="C52" i="12"/>
  <c r="C59" i="12"/>
  <c r="C61" i="12"/>
  <c r="C66" i="12"/>
  <c r="M50" i="12"/>
  <c r="M53" i="12"/>
  <c r="M58" i="12"/>
  <c r="M61" i="12"/>
  <c r="M65" i="12"/>
  <c r="E33" i="1"/>
  <c r="C8" i="1" s="1"/>
  <c r="C33" i="1"/>
  <c r="C6" i="1" s="1"/>
  <c r="M46" i="2" l="1"/>
  <c r="B22" i="5" s="1"/>
  <c r="W8" i="2"/>
  <c r="C30" i="5"/>
  <c r="W9" i="2"/>
  <c r="C31" i="5"/>
  <c r="W13" i="2"/>
  <c r="C35" i="5"/>
  <c r="W12" i="2"/>
  <c r="W6" i="2"/>
  <c r="W11" i="2"/>
  <c r="W17" i="2"/>
  <c r="W22" i="2"/>
  <c r="W10" i="2"/>
  <c r="W7" i="2"/>
  <c r="W15" i="2"/>
  <c r="M23" i="2"/>
  <c r="B4" i="5" s="1"/>
  <c r="W46" i="2"/>
  <c r="W19" i="2"/>
  <c r="W18" i="2"/>
  <c r="W16" i="2"/>
  <c r="W21" i="2"/>
  <c r="W14" i="2"/>
  <c r="M67" i="15"/>
  <c r="C23" i="2"/>
  <c r="C49" i="2" s="1"/>
  <c r="W4" i="2"/>
  <c r="W5" i="2"/>
  <c r="C67" i="15"/>
  <c r="W20" i="2"/>
  <c r="M67" i="12"/>
  <c r="C67" i="12"/>
  <c r="T63" i="8" l="1"/>
  <c r="T40" i="8"/>
  <c r="T65" i="8"/>
  <c r="T42" i="8"/>
  <c r="T53" i="8"/>
  <c r="T30" i="8"/>
  <c r="T62" i="8"/>
  <c r="T39" i="8"/>
  <c r="T67" i="8"/>
  <c r="T44" i="8"/>
  <c r="T55" i="8"/>
  <c r="T32" i="8"/>
  <c r="T59" i="8"/>
  <c r="T36" i="8"/>
  <c r="T61" i="8"/>
  <c r="T38" i="8"/>
  <c r="T56" i="8"/>
  <c r="T33" i="8"/>
  <c r="T52" i="8"/>
  <c r="T29" i="8"/>
  <c r="T69" i="8"/>
  <c r="T46" i="8"/>
  <c r="T58" i="8"/>
  <c r="T35" i="8"/>
  <c r="T54" i="8"/>
  <c r="T31" i="8"/>
  <c r="T68" i="8"/>
  <c r="T45" i="8"/>
  <c r="T64" i="8"/>
  <c r="T41" i="8"/>
  <c r="T70" i="8"/>
  <c r="T47" i="8"/>
  <c r="T60" i="8"/>
  <c r="T37" i="8"/>
  <c r="T57" i="8"/>
  <c r="T34" i="8"/>
  <c r="T66" i="8"/>
  <c r="T43" i="8"/>
  <c r="M49" i="2"/>
  <c r="B16" i="5"/>
  <c r="B19" i="5"/>
  <c r="B8" i="5"/>
  <c r="B6" i="5"/>
  <c r="B17" i="5"/>
  <c r="B15" i="5"/>
  <c r="B14" i="5"/>
  <c r="B21" i="5"/>
  <c r="B3" i="5"/>
  <c r="B18" i="5"/>
  <c r="W23" i="2"/>
  <c r="W49" i="2" s="1"/>
  <c r="B7" i="5" l="1"/>
  <c r="B5" i="5"/>
  <c r="B2" i="5" l="1"/>
  <c r="B13" i="5" s="1"/>
  <c r="E3" i="1" l="1"/>
  <c r="M23" i="15"/>
  <c r="C23" i="15"/>
  <c r="N3" i="18" l="1"/>
  <c r="D3" i="18"/>
  <c r="X52" i="2"/>
  <c r="N52" i="2"/>
  <c r="D52" i="2"/>
  <c r="X26" i="2"/>
  <c r="N26" i="2"/>
  <c r="D26" i="2"/>
  <c r="N3" i="15"/>
  <c r="D3" i="15"/>
  <c r="X3" i="6"/>
  <c r="N3" i="6"/>
  <c r="D3" i="6"/>
  <c r="X3" i="2"/>
  <c r="N3" i="2"/>
  <c r="D3" i="2"/>
  <c r="N3" i="12"/>
  <c r="D3" i="12"/>
  <c r="M23" i="12"/>
  <c r="C23" i="12"/>
  <c r="C2" i="5"/>
  <c r="C13" i="5" s="1"/>
  <c r="F3" i="1"/>
  <c r="E4" i="1"/>
  <c r="O3" i="18" l="1"/>
  <c r="E3" i="18"/>
  <c r="Y52" i="2"/>
  <c r="O52" i="2"/>
  <c r="E52" i="2"/>
  <c r="F24" i="5"/>
  <c r="F47" i="5"/>
  <c r="Y26" i="2"/>
  <c r="O26" i="2"/>
  <c r="E26" i="2"/>
  <c r="E3" i="15"/>
  <c r="O3" i="15"/>
  <c r="Y3" i="6"/>
  <c r="O3" i="6"/>
  <c r="E3" i="6"/>
  <c r="Y3" i="2"/>
  <c r="O3" i="2"/>
  <c r="E3" i="2"/>
  <c r="O3" i="12"/>
  <c r="E3" i="12"/>
  <c r="F5" i="10"/>
  <c r="E17" i="9"/>
  <c r="N5" i="10"/>
  <c r="D2" i="5"/>
  <c r="D13" i="5" s="1"/>
  <c r="G3" i="1"/>
  <c r="F4" i="1"/>
  <c r="P3" i="18" l="1"/>
  <c r="F3" i="18"/>
  <c r="Z52" i="2"/>
  <c r="P52" i="2"/>
  <c r="F52" i="2"/>
  <c r="F17" i="9"/>
  <c r="O5" i="10"/>
  <c r="G5" i="10"/>
  <c r="Z26" i="2"/>
  <c r="P26" i="2"/>
  <c r="F26" i="2"/>
  <c r="P3" i="15"/>
  <c r="F3" i="15"/>
  <c r="Z3" i="6"/>
  <c r="P3" i="6"/>
  <c r="F3" i="6"/>
  <c r="Z3" i="2"/>
  <c r="P3" i="2"/>
  <c r="F3" i="2"/>
  <c r="P3" i="12"/>
  <c r="F3" i="12"/>
  <c r="E2" i="5"/>
  <c r="E13" i="5" s="1"/>
  <c r="H3" i="1"/>
  <c r="G4" i="1"/>
  <c r="Q3" i="18" l="1"/>
  <c r="G3" i="18"/>
  <c r="AA52" i="2"/>
  <c r="Q52" i="2"/>
  <c r="G52" i="2"/>
  <c r="J24" i="5"/>
  <c r="J47" i="5"/>
  <c r="G26" i="2"/>
  <c r="AA26" i="2"/>
  <c r="Q26" i="2"/>
  <c r="Q3" i="15"/>
  <c r="G3" i="15"/>
  <c r="AA3" i="2"/>
  <c r="Q3" i="2"/>
  <c r="G3" i="2"/>
  <c r="Q3" i="6"/>
  <c r="G3" i="6"/>
  <c r="AA3" i="6"/>
  <c r="Q3" i="12"/>
  <c r="G3" i="12"/>
  <c r="G17" i="9"/>
  <c r="P5" i="10"/>
  <c r="H5" i="10"/>
  <c r="F2" i="5"/>
  <c r="F13" i="5" s="1"/>
  <c r="I3" i="1"/>
  <c r="H4" i="1"/>
  <c r="R3" i="18" l="1"/>
  <c r="H3" i="18"/>
  <c r="AB52" i="2"/>
  <c r="R52" i="2"/>
  <c r="H52" i="2"/>
  <c r="I5" i="10"/>
  <c r="H17" i="9"/>
  <c r="Q5" i="10"/>
  <c r="H26" i="2"/>
  <c r="AB26" i="2"/>
  <c r="R26" i="2"/>
  <c r="R3" i="15"/>
  <c r="H3" i="15"/>
  <c r="AB3" i="6"/>
  <c r="R3" i="6"/>
  <c r="H3" i="6"/>
  <c r="AB3" i="2"/>
  <c r="H3" i="2"/>
  <c r="R3" i="2"/>
  <c r="R3" i="12"/>
  <c r="H3" i="12"/>
  <c r="G2" i="5"/>
  <c r="G13" i="5" s="1"/>
  <c r="J3" i="1"/>
  <c r="I4" i="1"/>
  <c r="S3" i="18" l="1"/>
  <c r="I3" i="18"/>
  <c r="AC52" i="2"/>
  <c r="S52" i="2"/>
  <c r="I52" i="2"/>
  <c r="AC26" i="2"/>
  <c r="S26" i="2"/>
  <c r="I26" i="2"/>
  <c r="S3" i="15"/>
  <c r="I3" i="15"/>
  <c r="AC3" i="6"/>
  <c r="S3" i="6"/>
  <c r="I3" i="6"/>
  <c r="AC3" i="2"/>
  <c r="S3" i="2"/>
  <c r="I3" i="2"/>
  <c r="S3" i="12"/>
  <c r="I3" i="12"/>
  <c r="R5" i="10"/>
  <c r="I17" i="9"/>
  <c r="J5" i="10"/>
  <c r="H2" i="5"/>
  <c r="H13" i="5" s="1"/>
  <c r="K3" i="1"/>
  <c r="J4" i="1"/>
  <c r="T3" i="18" l="1"/>
  <c r="J3" i="18"/>
  <c r="AD52" i="2"/>
  <c r="J52" i="2"/>
  <c r="T52" i="2"/>
  <c r="N24" i="5"/>
  <c r="J17" i="9"/>
  <c r="S5" i="10"/>
  <c r="K5" i="10"/>
  <c r="AD26" i="2"/>
  <c r="T26" i="2"/>
  <c r="J26" i="2"/>
  <c r="T3" i="15"/>
  <c r="J3" i="15"/>
  <c r="AD3" i="6"/>
  <c r="T3" i="6"/>
  <c r="J3" i="6"/>
  <c r="AD3" i="2"/>
  <c r="T3" i="2"/>
  <c r="J3" i="2"/>
  <c r="T3" i="12"/>
  <c r="J3" i="12"/>
  <c r="I2" i="5"/>
  <c r="I13" i="5" s="1"/>
  <c r="K4" i="1"/>
  <c r="L5" i="10" l="1"/>
  <c r="K17" i="9"/>
  <c r="T5" i="10"/>
  <c r="L23" i="14" l="1"/>
  <c r="D24" i="14" s="1"/>
  <c r="L32" i="14"/>
  <c r="L48" i="14" l="1"/>
  <c r="H24" i="14" s="1"/>
  <c r="AU7" i="17"/>
  <c r="AU23" i="17" s="1"/>
  <c r="AE47" i="14" s="1"/>
  <c r="AQ7" i="17"/>
  <c r="AQ23" i="17" s="1"/>
  <c r="AE43" i="14" s="1"/>
  <c r="AM7" i="17"/>
  <c r="AM23" i="17" s="1"/>
  <c r="AE39" i="14" s="1"/>
  <c r="AI7" i="17"/>
  <c r="AI23" i="17" s="1"/>
  <c r="AE35" i="14" s="1"/>
  <c r="AE7" i="17"/>
  <c r="AT7" i="17"/>
  <c r="AP7" i="17"/>
  <c r="AP23" i="17" s="1"/>
  <c r="AE42" i="14" s="1"/>
  <c r="AL7" i="17"/>
  <c r="AL23" i="17" s="1"/>
  <c r="AE38" i="14" s="1"/>
  <c r="AH7" i="17"/>
  <c r="AH23" i="17" s="1"/>
  <c r="AE34" i="14" s="1"/>
  <c r="AD7" i="17"/>
  <c r="AD23" i="17" s="1"/>
  <c r="AE30" i="14" s="1"/>
  <c r="AS7" i="17"/>
  <c r="AK7" i="17"/>
  <c r="AC7" i="17"/>
  <c r="AR7" i="17"/>
  <c r="AJ7" i="17"/>
  <c r="AJ23" i="17" s="1"/>
  <c r="AE36" i="14" s="1"/>
  <c r="AO7" i="17"/>
  <c r="AO23" i="17" s="1"/>
  <c r="AE41" i="14" s="1"/>
  <c r="AG7" i="17"/>
  <c r="AN7" i="17"/>
  <c r="AN23" i="17" s="1"/>
  <c r="AE40" i="14" s="1"/>
  <c r="AF7" i="17"/>
  <c r="AF23" i="17" s="1"/>
  <c r="AE32" i="14" s="1"/>
  <c r="AR23" i="17"/>
  <c r="AE44" i="14" s="1"/>
  <c r="AG23" i="17"/>
  <c r="AE33" i="14" s="1"/>
  <c r="AT23" i="17"/>
  <c r="AE46" i="14" s="1"/>
  <c r="AS23" i="17"/>
  <c r="AE45" i="14" s="1"/>
  <c r="AK23" i="17"/>
  <c r="AE37" i="14" s="1"/>
  <c r="AE23" i="17"/>
  <c r="AE31" i="14" s="1"/>
  <c r="AB7" i="17" l="1"/>
  <c r="AC23" i="17"/>
  <c r="AV23" i="17" l="1"/>
  <c r="AE29" i="14"/>
  <c r="AE48" i="14" s="1"/>
  <c r="V48" i="14" l="1"/>
  <c r="M24" i="14" s="1"/>
  <c r="R24" i="14" s="1"/>
  <c r="C109" i="12"/>
  <c r="D21" i="12" s="1"/>
  <c r="C110" i="12"/>
  <c r="D22" i="12" s="1"/>
  <c r="M108" i="15"/>
  <c r="N20" i="15" s="1"/>
  <c r="C108" i="12"/>
  <c r="D20" i="12" s="1"/>
  <c r="M102" i="15"/>
  <c r="N14" i="15" s="1"/>
  <c r="M97" i="12"/>
  <c r="N9" i="12" s="1"/>
  <c r="C99" i="15"/>
  <c r="D11" i="15" s="1"/>
  <c r="C104" i="12"/>
  <c r="D16" i="12" s="1"/>
  <c r="C105" i="12"/>
  <c r="D17" i="12" s="1"/>
  <c r="C106" i="12"/>
  <c r="D18" i="12" s="1"/>
  <c r="M94" i="12"/>
  <c r="N6" i="12" s="1"/>
  <c r="M95" i="15"/>
  <c r="N7" i="15" s="1"/>
  <c r="C95" i="12"/>
  <c r="D7" i="12" s="1"/>
  <c r="M97" i="15"/>
  <c r="N9" i="15" s="1"/>
  <c r="M98" i="15"/>
  <c r="N10" i="15" s="1"/>
  <c r="C99" i="12"/>
  <c r="D11" i="12" s="1"/>
  <c r="M101" i="15"/>
  <c r="N13" i="15" s="1"/>
  <c r="C101" i="12"/>
  <c r="D13" i="12" s="1"/>
  <c r="M102" i="12"/>
  <c r="N14" i="12" s="1"/>
  <c r="C102" i="12"/>
  <c r="D14" i="12" s="1"/>
  <c r="C103" i="15"/>
  <c r="D15" i="15" s="1"/>
  <c r="C95" i="15"/>
  <c r="D7" i="15" s="1"/>
  <c r="M95" i="12"/>
  <c r="N7" i="12" s="1"/>
  <c r="C94" i="15"/>
  <c r="D6" i="15" s="1"/>
  <c r="M94" i="15"/>
  <c r="N6" i="15" s="1"/>
  <c r="X63" i="2" l="1"/>
  <c r="U62" i="8" s="1"/>
  <c r="M27" i="12"/>
  <c r="C27" i="12"/>
  <c r="X56" i="2"/>
  <c r="U55" i="8" s="1"/>
  <c r="M29" i="12"/>
  <c r="C29" i="12"/>
  <c r="D13" i="2"/>
  <c r="C33" i="15"/>
  <c r="M33" i="15"/>
  <c r="C30" i="15"/>
  <c r="M30" i="15"/>
  <c r="C29" i="15"/>
  <c r="M29" i="15"/>
  <c r="M27" i="15"/>
  <c r="C27" i="15"/>
  <c r="N37" i="2"/>
  <c r="N103" i="15"/>
  <c r="N58" i="15"/>
  <c r="D105" i="12"/>
  <c r="D60" i="12"/>
  <c r="D16" i="2"/>
  <c r="D51" i="15"/>
  <c r="D96" i="15"/>
  <c r="D30" i="2"/>
  <c r="N33" i="2"/>
  <c r="N99" i="15"/>
  <c r="N54" i="15"/>
  <c r="N51" i="15"/>
  <c r="N96" i="15"/>
  <c r="N30" i="2"/>
  <c r="N57" i="15"/>
  <c r="N102" i="15"/>
  <c r="N36" i="2"/>
  <c r="M103" i="12"/>
  <c r="N15" i="12" s="1"/>
  <c r="M103" i="15"/>
  <c r="N15" i="15" s="1"/>
  <c r="C103" i="12"/>
  <c r="D15" i="12" s="1"/>
  <c r="C98" i="12"/>
  <c r="D10" i="12" s="1"/>
  <c r="D51" i="12"/>
  <c r="D96" i="12"/>
  <c r="D7" i="2"/>
  <c r="C107" i="15"/>
  <c r="D19" i="15" s="1"/>
  <c r="M107" i="15"/>
  <c r="N19" i="15" s="1"/>
  <c r="C107" i="12"/>
  <c r="D19" i="12" s="1"/>
  <c r="M107" i="12"/>
  <c r="N19" i="12" s="1"/>
  <c r="N98" i="12"/>
  <c r="N9" i="2"/>
  <c r="N53" i="12"/>
  <c r="D59" i="15"/>
  <c r="D38" i="2"/>
  <c r="D104" i="15"/>
  <c r="M96" i="12"/>
  <c r="N8" i="12" s="1"/>
  <c r="C96" i="15"/>
  <c r="D8" i="15" s="1"/>
  <c r="M96" i="15"/>
  <c r="N8" i="15" s="1"/>
  <c r="C96" i="12"/>
  <c r="D8" i="12" s="1"/>
  <c r="D62" i="12"/>
  <c r="D107" i="12"/>
  <c r="D18" i="2"/>
  <c r="D103" i="12"/>
  <c r="D58" i="12"/>
  <c r="D14" i="2"/>
  <c r="C100" i="15"/>
  <c r="D12" i="15" s="1"/>
  <c r="M100" i="12"/>
  <c r="N12" i="12" s="1"/>
  <c r="M100" i="15"/>
  <c r="N12" i="15" s="1"/>
  <c r="C100" i="12"/>
  <c r="D12" i="12" s="1"/>
  <c r="M106" i="12"/>
  <c r="N18" i="12" s="1"/>
  <c r="X67" i="2" s="1"/>
  <c r="U66" i="8" s="1"/>
  <c r="M106" i="15"/>
  <c r="N18" i="15" s="1"/>
  <c r="C106" i="15"/>
  <c r="D18" i="15" s="1"/>
  <c r="D109" i="12"/>
  <c r="D64" i="12"/>
  <c r="D20" i="2"/>
  <c r="D111" i="12"/>
  <c r="D66" i="12"/>
  <c r="D22" i="2"/>
  <c r="N29" i="2"/>
  <c r="N50" i="15"/>
  <c r="N95" i="15"/>
  <c r="D102" i="12"/>
  <c r="D57" i="12"/>
  <c r="N96" i="12"/>
  <c r="N51" i="12"/>
  <c r="N7" i="2"/>
  <c r="C98" i="15"/>
  <c r="D10" i="15" s="1"/>
  <c r="M98" i="12"/>
  <c r="N10" i="12" s="1"/>
  <c r="N53" i="15"/>
  <c r="N98" i="15"/>
  <c r="N32" i="2"/>
  <c r="D100" i="12"/>
  <c r="D55" i="12"/>
  <c r="D11" i="2"/>
  <c r="N95" i="12"/>
  <c r="N50" i="12"/>
  <c r="N6" i="2"/>
  <c r="D106" i="12"/>
  <c r="D61" i="12"/>
  <c r="D17" i="2"/>
  <c r="D55" i="15"/>
  <c r="D100" i="15"/>
  <c r="D34" i="2"/>
  <c r="N64" i="15"/>
  <c r="N109" i="15"/>
  <c r="N43" i="2"/>
  <c r="D110" i="12"/>
  <c r="D65" i="12"/>
  <c r="D21" i="2"/>
  <c r="M104" i="12"/>
  <c r="N16" i="12" s="1"/>
  <c r="X65" i="2" s="1"/>
  <c r="U64" i="8" s="1"/>
  <c r="C104" i="15"/>
  <c r="D16" i="15" s="1"/>
  <c r="M99" i="12"/>
  <c r="N11" i="12" s="1"/>
  <c r="M99" i="15"/>
  <c r="N11" i="15" s="1"/>
  <c r="C102" i="15"/>
  <c r="D14" i="15" s="1"/>
  <c r="M109" i="12"/>
  <c r="N21" i="12" s="1"/>
  <c r="X70" i="2" s="1"/>
  <c r="U69" i="8" s="1"/>
  <c r="C109" i="15"/>
  <c r="D21" i="15" s="1"/>
  <c r="M104" i="15"/>
  <c r="N16" i="15" s="1"/>
  <c r="M101" i="12"/>
  <c r="N13" i="12" s="1"/>
  <c r="D95" i="15"/>
  <c r="D50" i="15"/>
  <c r="D29" i="2"/>
  <c r="N58" i="12"/>
  <c r="N14" i="2"/>
  <c r="N103" i="12"/>
  <c r="C97" i="12"/>
  <c r="D9" i="12" s="1"/>
  <c r="M105" i="15"/>
  <c r="N17" i="15" s="1"/>
  <c r="C105" i="15"/>
  <c r="D17" i="15" s="1"/>
  <c r="C97" i="15"/>
  <c r="D9" i="15" s="1"/>
  <c r="M109" i="15"/>
  <c r="N21" i="15" s="1"/>
  <c r="C94" i="12"/>
  <c r="D6" i="12" s="1"/>
  <c r="X55" i="2" s="1"/>
  <c r="U54" i="8" s="1"/>
  <c r="M105" i="12"/>
  <c r="N17" i="12" s="1"/>
  <c r="X66" i="2" s="1"/>
  <c r="U65" i="8" s="1"/>
  <c r="C101" i="15"/>
  <c r="D13" i="15" s="1"/>
  <c r="M108" i="12"/>
  <c r="N20" i="12" s="1"/>
  <c r="X69" i="2" s="1"/>
  <c r="U68" i="8" s="1"/>
  <c r="C108" i="15"/>
  <c r="D20" i="15" s="1"/>
  <c r="C110" i="15"/>
  <c r="D22" i="15" s="1"/>
  <c r="M110" i="12"/>
  <c r="N22" i="12" s="1"/>
  <c r="X71" i="2" s="1"/>
  <c r="U70" i="8" s="1"/>
  <c r="M110" i="15"/>
  <c r="N22" i="15" s="1"/>
  <c r="M111" i="15"/>
  <c r="C111" i="12"/>
  <c r="C111" i="15"/>
  <c r="M111" i="12"/>
  <c r="X68" i="2" l="1"/>
  <c r="U67" i="8" s="1"/>
  <c r="X58" i="2"/>
  <c r="U57" i="8" s="1"/>
  <c r="C30" i="12"/>
  <c r="M30" i="12"/>
  <c r="X59" i="2"/>
  <c r="U58" i="8" s="1"/>
  <c r="X61" i="2"/>
  <c r="U60" i="8" s="1"/>
  <c r="X62" i="2"/>
  <c r="U61" i="8" s="1"/>
  <c r="M28" i="12"/>
  <c r="C28" i="12"/>
  <c r="X57" i="2"/>
  <c r="U56" i="8" s="1"/>
  <c r="C32" i="12"/>
  <c r="M32" i="12"/>
  <c r="C31" i="12"/>
  <c r="M31" i="12"/>
  <c r="X60" i="2"/>
  <c r="U59" i="8" s="1"/>
  <c r="C33" i="12"/>
  <c r="M33" i="12"/>
  <c r="X64" i="2"/>
  <c r="U63" i="8" s="1"/>
  <c r="X14" i="6"/>
  <c r="X7" i="6"/>
  <c r="M32" i="15"/>
  <c r="C32" i="15"/>
  <c r="C31" i="15"/>
  <c r="M31" i="15"/>
  <c r="C28" i="15"/>
  <c r="M28" i="15"/>
  <c r="O10" i="15"/>
  <c r="O99" i="15" s="1"/>
  <c r="O8" i="15"/>
  <c r="O11" i="15"/>
  <c r="O7" i="15"/>
  <c r="O51" i="15" s="1"/>
  <c r="O14" i="15"/>
  <c r="O103" i="15" s="1"/>
  <c r="O15" i="15"/>
  <c r="X29" i="2"/>
  <c r="E15" i="12"/>
  <c r="E17" i="12"/>
  <c r="E8" i="15"/>
  <c r="E52" i="15" s="1"/>
  <c r="O7" i="12"/>
  <c r="E19" i="12"/>
  <c r="E8" i="12"/>
  <c r="O15" i="12"/>
  <c r="E12" i="12"/>
  <c r="E21" i="12"/>
  <c r="E14" i="12"/>
  <c r="E16" i="15"/>
  <c r="E105" i="15" s="1"/>
  <c r="X14" i="2"/>
  <c r="E7" i="15"/>
  <c r="E96" i="15" s="1"/>
  <c r="O8" i="12"/>
  <c r="X7" i="2"/>
  <c r="E12" i="15"/>
  <c r="E35" i="2" s="1"/>
  <c r="C80" i="5" s="1"/>
  <c r="X30" i="2"/>
  <c r="E18" i="12"/>
  <c r="O21" i="15"/>
  <c r="O65" i="15" s="1"/>
  <c r="E22" i="12"/>
  <c r="O10" i="12"/>
  <c r="N30" i="12" s="1"/>
  <c r="D111" i="15"/>
  <c r="D66" i="15"/>
  <c r="D45" i="2"/>
  <c r="N61" i="15"/>
  <c r="N106" i="15"/>
  <c r="N40" i="2"/>
  <c r="D41" i="2"/>
  <c r="D62" i="15"/>
  <c r="D107" i="15"/>
  <c r="N20" i="2"/>
  <c r="N64" i="12"/>
  <c r="N109" i="12"/>
  <c r="D60" i="15"/>
  <c r="D105" i="15"/>
  <c r="D39" i="2"/>
  <c r="N61" i="12"/>
  <c r="N17" i="2"/>
  <c r="N106" i="12"/>
  <c r="N39" i="2"/>
  <c r="N105" i="15"/>
  <c r="N60" i="15"/>
  <c r="N105" i="12"/>
  <c r="N16" i="2"/>
  <c r="N60" i="12"/>
  <c r="D56" i="12"/>
  <c r="D101" i="12"/>
  <c r="D12" i="2"/>
  <c r="D52" i="12"/>
  <c r="D97" i="12"/>
  <c r="D8" i="2"/>
  <c r="N19" i="2"/>
  <c r="N63" i="12"/>
  <c r="N108" i="12"/>
  <c r="D54" i="12"/>
  <c r="D99" i="12"/>
  <c r="D10" i="2"/>
  <c r="D106" i="15"/>
  <c r="D40" i="2"/>
  <c r="D61" i="15"/>
  <c r="D95" i="12"/>
  <c r="D50" i="12"/>
  <c r="D6" i="2"/>
  <c r="D65" i="15"/>
  <c r="D110" i="15"/>
  <c r="D44" i="2"/>
  <c r="N56" i="15"/>
  <c r="N101" i="15"/>
  <c r="N35" i="2"/>
  <c r="N97" i="15"/>
  <c r="N31" i="2"/>
  <c r="N52" i="15"/>
  <c r="D63" i="12"/>
  <c r="D19" i="2"/>
  <c r="D108" i="12"/>
  <c r="D104" i="12"/>
  <c r="D59" i="12"/>
  <c r="D15" i="2"/>
  <c r="N55" i="12"/>
  <c r="N100" i="12"/>
  <c r="N11" i="2"/>
  <c r="N54" i="12"/>
  <c r="N99" i="12"/>
  <c r="N10" i="2"/>
  <c r="N13" i="2"/>
  <c r="N57" i="12"/>
  <c r="N102" i="12"/>
  <c r="N107" i="12"/>
  <c r="N18" i="2"/>
  <c r="N62" i="12"/>
  <c r="N111" i="15"/>
  <c r="N45" i="2"/>
  <c r="N66" i="15"/>
  <c r="N65" i="12"/>
  <c r="N110" i="12"/>
  <c r="N21" i="2"/>
  <c r="N12" i="2"/>
  <c r="N101" i="12"/>
  <c r="N56" i="12"/>
  <c r="D97" i="15"/>
  <c r="D31" i="2"/>
  <c r="D52" i="15"/>
  <c r="N108" i="15"/>
  <c r="N63" i="15"/>
  <c r="N42" i="2"/>
  <c r="N38" i="2"/>
  <c r="X38" i="2" s="1"/>
  <c r="N59" i="15"/>
  <c r="N104" i="15"/>
  <c r="N100" i="15"/>
  <c r="N34" i="2"/>
  <c r="X34" i="2" s="1"/>
  <c r="N55" i="15"/>
  <c r="D109" i="15"/>
  <c r="D64" i="15"/>
  <c r="D43" i="2"/>
  <c r="X43" i="2" s="1"/>
  <c r="D98" i="12"/>
  <c r="D53" i="12"/>
  <c r="D9" i="2"/>
  <c r="N107" i="15"/>
  <c r="N41" i="2"/>
  <c r="N62" i="15"/>
  <c r="D36" i="2"/>
  <c r="X36" i="2" s="1"/>
  <c r="D57" i="15"/>
  <c r="D102" i="15"/>
  <c r="D54" i="15"/>
  <c r="D99" i="15"/>
  <c r="D33" i="2"/>
  <c r="X33" i="2" s="1"/>
  <c r="N44" i="2"/>
  <c r="N65" i="15"/>
  <c r="N110" i="15"/>
  <c r="N66" i="12"/>
  <c r="N111" i="12"/>
  <c r="N22" i="2"/>
  <c r="D32" i="2"/>
  <c r="X32" i="2" s="1"/>
  <c r="D53" i="15"/>
  <c r="D98" i="15"/>
  <c r="D37" i="2"/>
  <c r="X37" i="2" s="1"/>
  <c r="D103" i="15"/>
  <c r="D58" i="15"/>
  <c r="D56" i="15"/>
  <c r="D101" i="15"/>
  <c r="D35" i="2"/>
  <c r="N52" i="12"/>
  <c r="N8" i="2"/>
  <c r="N97" i="12"/>
  <c r="D42" i="2"/>
  <c r="D63" i="15"/>
  <c r="D108" i="15"/>
  <c r="N59" i="12"/>
  <c r="N15" i="2"/>
  <c r="N104" i="12"/>
  <c r="U32" i="8" l="1"/>
  <c r="U39" i="8"/>
  <c r="E12" i="2"/>
  <c r="O104" i="12"/>
  <c r="E15" i="2"/>
  <c r="G37" i="5" s="1"/>
  <c r="Y64" i="2"/>
  <c r="V63" i="8" s="1"/>
  <c r="E52" i="12"/>
  <c r="E14" i="2"/>
  <c r="G36" i="5" s="1"/>
  <c r="E108" i="12"/>
  <c r="D28" i="12"/>
  <c r="E62" i="12"/>
  <c r="E106" i="12"/>
  <c r="E21" i="2"/>
  <c r="G43" i="5" s="1"/>
  <c r="E111" i="12"/>
  <c r="N27" i="12"/>
  <c r="D27" i="12"/>
  <c r="N28" i="12"/>
  <c r="D30" i="12"/>
  <c r="G57" i="5"/>
  <c r="X15" i="6"/>
  <c r="G60" i="5"/>
  <c r="X17" i="2"/>
  <c r="X17" i="6"/>
  <c r="X9" i="2"/>
  <c r="X9" i="6"/>
  <c r="X13" i="2"/>
  <c r="X13" i="6"/>
  <c r="G59" i="5"/>
  <c r="X6" i="2"/>
  <c r="X6" i="6"/>
  <c r="X20" i="2"/>
  <c r="X20" i="6"/>
  <c r="X22" i="2"/>
  <c r="X22" i="6"/>
  <c r="X16" i="2"/>
  <c r="X16" i="6"/>
  <c r="X21" i="2"/>
  <c r="X21" i="6"/>
  <c r="X8" i="6"/>
  <c r="X19" i="6"/>
  <c r="G66" i="5"/>
  <c r="X12" i="6"/>
  <c r="X18" i="2"/>
  <c r="X18" i="6"/>
  <c r="X11" i="2"/>
  <c r="X11" i="6"/>
  <c r="X10" i="6"/>
  <c r="O12" i="15"/>
  <c r="D32" i="15" s="1"/>
  <c r="O13" i="15"/>
  <c r="D31" i="15"/>
  <c r="N31" i="15"/>
  <c r="N30" i="15"/>
  <c r="D30" i="15"/>
  <c r="D28" i="15"/>
  <c r="N28" i="15"/>
  <c r="D27" i="15"/>
  <c r="N27" i="15"/>
  <c r="O9" i="15"/>
  <c r="O32" i="2" s="1"/>
  <c r="D77" i="5" s="1"/>
  <c r="O100" i="15"/>
  <c r="O16" i="15"/>
  <c r="O105" i="15" s="1"/>
  <c r="O59" i="15"/>
  <c r="E59" i="12"/>
  <c r="E104" i="12"/>
  <c r="O34" i="2"/>
  <c r="D79" i="5" s="1"/>
  <c r="O55" i="15"/>
  <c r="E17" i="2"/>
  <c r="E61" i="12"/>
  <c r="O52" i="15"/>
  <c r="O31" i="2"/>
  <c r="D76" i="5" s="1"/>
  <c r="O17" i="15"/>
  <c r="O61" i="15" s="1"/>
  <c r="O97" i="15"/>
  <c r="O19" i="15"/>
  <c r="O42" i="2" s="1"/>
  <c r="D87" i="5" s="1"/>
  <c r="E63" i="12"/>
  <c r="O96" i="12"/>
  <c r="O51" i="12"/>
  <c r="E56" i="12"/>
  <c r="O7" i="2"/>
  <c r="O11" i="12"/>
  <c r="E19" i="2"/>
  <c r="O38" i="2"/>
  <c r="D83" i="5" s="1"/>
  <c r="E20" i="12"/>
  <c r="E8" i="2"/>
  <c r="E97" i="12"/>
  <c r="O104" i="15"/>
  <c r="E97" i="15"/>
  <c r="F9" i="15" s="1"/>
  <c r="F32" i="2" s="1"/>
  <c r="E31" i="2"/>
  <c r="C76" i="5" s="1"/>
  <c r="O19" i="12"/>
  <c r="E101" i="12"/>
  <c r="E51" i="15"/>
  <c r="F8" i="15" s="1"/>
  <c r="F97" i="15" s="1"/>
  <c r="E30" i="2"/>
  <c r="C75" i="5" s="1"/>
  <c r="O15" i="2"/>
  <c r="E18" i="15"/>
  <c r="E107" i="15" s="1"/>
  <c r="E10" i="15"/>
  <c r="E99" i="15" s="1"/>
  <c r="X40" i="2"/>
  <c r="E22" i="2"/>
  <c r="E13" i="12"/>
  <c r="E10" i="12"/>
  <c r="O13" i="12"/>
  <c r="E60" i="15"/>
  <c r="F17" i="15" s="1"/>
  <c r="F106" i="15" s="1"/>
  <c r="E103" i="12"/>
  <c r="E39" i="2"/>
  <c r="C84" i="5" s="1"/>
  <c r="O9" i="12"/>
  <c r="E14" i="15"/>
  <c r="E58" i="15" s="1"/>
  <c r="C34" i="15"/>
  <c r="E58" i="12"/>
  <c r="E19" i="15"/>
  <c r="E42" i="2" s="1"/>
  <c r="C87" i="5" s="1"/>
  <c r="E110" i="12"/>
  <c r="O16" i="12"/>
  <c r="O59" i="12"/>
  <c r="E65" i="12"/>
  <c r="O99" i="12"/>
  <c r="C34" i="12"/>
  <c r="E20" i="15"/>
  <c r="E109" i="15" s="1"/>
  <c r="O54" i="12"/>
  <c r="O18" i="15"/>
  <c r="O62" i="15" s="1"/>
  <c r="O97" i="12"/>
  <c r="E9" i="15"/>
  <c r="E53" i="15" s="1"/>
  <c r="E18" i="2"/>
  <c r="O110" i="15"/>
  <c r="O22" i="15"/>
  <c r="O66" i="15" s="1"/>
  <c r="O12" i="12"/>
  <c r="E22" i="15"/>
  <c r="E66" i="15" s="1"/>
  <c r="O96" i="15"/>
  <c r="P8" i="15" s="1"/>
  <c r="O54" i="15"/>
  <c r="P11" i="15" s="1"/>
  <c r="E107" i="12"/>
  <c r="O44" i="2"/>
  <c r="D89" i="5" s="1"/>
  <c r="O8" i="2"/>
  <c r="E13" i="15"/>
  <c r="E57" i="15" s="1"/>
  <c r="O30" i="2"/>
  <c r="D75" i="5" s="1"/>
  <c r="O33" i="2"/>
  <c r="D78" i="5" s="1"/>
  <c r="O21" i="12"/>
  <c r="E9" i="12"/>
  <c r="E15" i="15"/>
  <c r="E104" i="15" s="1"/>
  <c r="E11" i="15"/>
  <c r="E55" i="15" s="1"/>
  <c r="E16" i="12"/>
  <c r="M34" i="15"/>
  <c r="O22" i="12"/>
  <c r="E101" i="15"/>
  <c r="O37" i="2"/>
  <c r="D82" i="5" s="1"/>
  <c r="O20" i="15"/>
  <c r="O43" i="2" s="1"/>
  <c r="D88" i="5" s="1"/>
  <c r="X19" i="2"/>
  <c r="E7" i="12"/>
  <c r="O20" i="12"/>
  <c r="X39" i="2"/>
  <c r="E56" i="15"/>
  <c r="O58" i="15"/>
  <c r="P15" i="15" s="1"/>
  <c r="O52" i="12"/>
  <c r="O10" i="2"/>
  <c r="O14" i="12"/>
  <c r="E21" i="15"/>
  <c r="E44" i="2" s="1"/>
  <c r="C89" i="5" s="1"/>
  <c r="O17" i="12"/>
  <c r="E17" i="15"/>
  <c r="E106" i="15" s="1"/>
  <c r="E66" i="12"/>
  <c r="E11" i="12"/>
  <c r="X35" i="2"/>
  <c r="X44" i="2"/>
  <c r="O18" i="12"/>
  <c r="X12" i="2"/>
  <c r="G34" i="5"/>
  <c r="X41" i="2"/>
  <c r="X15" i="2"/>
  <c r="X10" i="2"/>
  <c r="X8" i="2"/>
  <c r="X45" i="2"/>
  <c r="X42" i="2"/>
  <c r="M34" i="12"/>
  <c r="X31" i="2"/>
  <c r="U42" i="8" l="1"/>
  <c r="U45" i="8"/>
  <c r="U38" i="8"/>
  <c r="F19" i="12"/>
  <c r="F63" i="12" s="1"/>
  <c r="U43" i="8"/>
  <c r="U41" i="8"/>
  <c r="F9" i="12"/>
  <c r="F98" i="12" s="1"/>
  <c r="P16" i="12"/>
  <c r="P16" i="2" s="1"/>
  <c r="U47" i="8"/>
  <c r="F20" i="12"/>
  <c r="F20" i="2" s="1"/>
  <c r="U44" i="8"/>
  <c r="U35" i="8"/>
  <c r="U33" i="8"/>
  <c r="Y57" i="2"/>
  <c r="V56" i="8" s="1"/>
  <c r="U36" i="8"/>
  <c r="U46" i="8"/>
  <c r="U31" i="8"/>
  <c r="E13" i="2"/>
  <c r="G35" i="5" s="1"/>
  <c r="Y66" i="2"/>
  <c r="V65" i="8" s="1"/>
  <c r="U40" i="8"/>
  <c r="O106" i="12"/>
  <c r="E16" i="2"/>
  <c r="G38" i="5" s="1"/>
  <c r="E96" i="12"/>
  <c r="Y56" i="2"/>
  <c r="V55" i="8" s="1"/>
  <c r="D31" i="12"/>
  <c r="N31" i="12"/>
  <c r="O107" i="12"/>
  <c r="Y67" i="2"/>
  <c r="V66" i="8" s="1"/>
  <c r="O103" i="12"/>
  <c r="Y63" i="2"/>
  <c r="V62" i="8" s="1"/>
  <c r="E9" i="2"/>
  <c r="G31" i="5" s="1"/>
  <c r="F18" i="12"/>
  <c r="F107" i="12" s="1"/>
  <c r="O98" i="12"/>
  <c r="D29" i="12"/>
  <c r="N29" i="12"/>
  <c r="O16" i="2"/>
  <c r="E100" i="12"/>
  <c r="O102" i="12"/>
  <c r="D33" i="12"/>
  <c r="N33" i="12"/>
  <c r="U37" i="8"/>
  <c r="O20" i="2"/>
  <c r="H42" i="5" s="1"/>
  <c r="O63" i="12"/>
  <c r="Y68" i="2"/>
  <c r="V67" i="8" s="1"/>
  <c r="O65" i="12"/>
  <c r="Y70" i="2"/>
  <c r="V69" i="8" s="1"/>
  <c r="O111" i="12"/>
  <c r="Y71" i="2"/>
  <c r="V70" i="8" s="1"/>
  <c r="O12" i="2"/>
  <c r="H34" i="5" s="1"/>
  <c r="Y61" i="2"/>
  <c r="V60" i="8" s="1"/>
  <c r="N32" i="12"/>
  <c r="D32" i="12"/>
  <c r="E10" i="2"/>
  <c r="Y10" i="2" s="1"/>
  <c r="Y59" i="2"/>
  <c r="V58" i="8" s="1"/>
  <c r="E109" i="12"/>
  <c r="U34" i="8"/>
  <c r="G54" i="5"/>
  <c r="G55" i="5"/>
  <c r="G58" i="5"/>
  <c r="N32" i="15"/>
  <c r="O35" i="2"/>
  <c r="D80" i="5" s="1"/>
  <c r="G40" i="5"/>
  <c r="H61" i="5"/>
  <c r="H37" i="5"/>
  <c r="H29" i="5"/>
  <c r="H52" i="5"/>
  <c r="G30" i="5"/>
  <c r="G39" i="5"/>
  <c r="H65" i="5"/>
  <c r="G61" i="5"/>
  <c r="H30" i="5"/>
  <c r="H53" i="5"/>
  <c r="G44" i="5"/>
  <c r="G41" i="5"/>
  <c r="Y12" i="6"/>
  <c r="H57" i="5"/>
  <c r="H32" i="5"/>
  <c r="N33" i="15"/>
  <c r="D33" i="15"/>
  <c r="E31" i="15"/>
  <c r="O31" i="15"/>
  <c r="D29" i="15"/>
  <c r="N29" i="15"/>
  <c r="E28" i="15"/>
  <c r="O28" i="15"/>
  <c r="F16" i="12"/>
  <c r="P12" i="15"/>
  <c r="P16" i="15"/>
  <c r="P60" i="15" s="1"/>
  <c r="P9" i="15"/>
  <c r="Y31" i="2"/>
  <c r="O40" i="2"/>
  <c r="D85" i="5" s="1"/>
  <c r="O19" i="2"/>
  <c r="F61" i="15"/>
  <c r="G18" i="15" s="1"/>
  <c r="G62" i="15" s="1"/>
  <c r="P8" i="12"/>
  <c r="Y15" i="2"/>
  <c r="O63" i="15"/>
  <c r="O106" i="15"/>
  <c r="P18" i="15" s="1"/>
  <c r="P41" i="2" s="1"/>
  <c r="O108" i="15"/>
  <c r="E33" i="2"/>
  <c r="E20" i="2"/>
  <c r="O13" i="2"/>
  <c r="E63" i="15"/>
  <c r="O57" i="12"/>
  <c r="O108" i="12"/>
  <c r="O11" i="2"/>
  <c r="E54" i="12"/>
  <c r="E99" i="12"/>
  <c r="P11" i="12"/>
  <c r="O31" i="12" s="1"/>
  <c r="F13" i="12"/>
  <c r="E53" i="12"/>
  <c r="F40" i="2"/>
  <c r="E64" i="12"/>
  <c r="O100" i="12"/>
  <c r="E54" i="15"/>
  <c r="F11" i="15" s="1"/>
  <c r="F55" i="15" s="1"/>
  <c r="E64" i="15"/>
  <c r="F21" i="15" s="1"/>
  <c r="E62" i="15"/>
  <c r="F19" i="15" s="1"/>
  <c r="F108" i="15" s="1"/>
  <c r="E105" i="12"/>
  <c r="E41" i="2"/>
  <c r="C86" i="5" s="1"/>
  <c r="O55" i="12"/>
  <c r="E43" i="2"/>
  <c r="E60" i="12"/>
  <c r="O53" i="15"/>
  <c r="E32" i="2"/>
  <c r="O98" i="15"/>
  <c r="O53" i="12"/>
  <c r="O102" i="15"/>
  <c r="Y30" i="2"/>
  <c r="E34" i="2"/>
  <c r="E108" i="15"/>
  <c r="C19" i="5"/>
  <c r="E55" i="12"/>
  <c r="E100" i="15"/>
  <c r="F12" i="15" s="1"/>
  <c r="F101" i="15" s="1"/>
  <c r="F22" i="12"/>
  <c r="F31" i="2"/>
  <c r="F52" i="15"/>
  <c r="G9" i="15" s="1"/>
  <c r="E51" i="12"/>
  <c r="E7" i="2"/>
  <c r="E102" i="12"/>
  <c r="P104" i="15"/>
  <c r="Y44" i="2"/>
  <c r="E57" i="12"/>
  <c r="P38" i="2"/>
  <c r="O66" i="12"/>
  <c r="E103" i="15"/>
  <c r="F15" i="15" s="1"/>
  <c r="F38" i="2" s="1"/>
  <c r="O41" i="2"/>
  <c r="D86" i="5" s="1"/>
  <c r="F15" i="12"/>
  <c r="O107" i="15"/>
  <c r="P19" i="15" s="1"/>
  <c r="O111" i="15"/>
  <c r="O110" i="12"/>
  <c r="E36" i="2"/>
  <c r="C81" i="5" s="1"/>
  <c r="O58" i="12"/>
  <c r="O101" i="15"/>
  <c r="P22" i="15"/>
  <c r="P111" i="15" s="1"/>
  <c r="O45" i="2"/>
  <c r="D90" i="5" s="1"/>
  <c r="O21" i="2"/>
  <c r="Y8" i="2"/>
  <c r="O60" i="12"/>
  <c r="E110" i="15"/>
  <c r="O64" i="12"/>
  <c r="O105" i="12"/>
  <c r="E37" i="2"/>
  <c r="O9" i="2"/>
  <c r="O60" i="15"/>
  <c r="P17" i="15" s="1"/>
  <c r="P40" i="2" s="1"/>
  <c r="E11" i="2"/>
  <c r="O14" i="2"/>
  <c r="O22" i="2"/>
  <c r="E98" i="15"/>
  <c r="F10" i="15" s="1"/>
  <c r="F33" i="2" s="1"/>
  <c r="O109" i="12"/>
  <c r="P9" i="12"/>
  <c r="O29" i="12" s="1"/>
  <c r="O39" i="2"/>
  <c r="E38" i="2"/>
  <c r="E65" i="15"/>
  <c r="F13" i="15"/>
  <c r="F57" i="15" s="1"/>
  <c r="P52" i="15"/>
  <c r="P31" i="2"/>
  <c r="P97" i="15"/>
  <c r="P55" i="15"/>
  <c r="P100" i="15"/>
  <c r="P34" i="2"/>
  <c r="O36" i="2"/>
  <c r="D81" i="5" s="1"/>
  <c r="O57" i="15"/>
  <c r="E45" i="2"/>
  <c r="C90" i="5" s="1"/>
  <c r="E111" i="15"/>
  <c r="F53" i="15"/>
  <c r="E98" i="12"/>
  <c r="O61" i="12"/>
  <c r="O56" i="12"/>
  <c r="O109" i="15"/>
  <c r="O17" i="2"/>
  <c r="O101" i="12"/>
  <c r="E102" i="15"/>
  <c r="F14" i="15" s="1"/>
  <c r="O64" i="15"/>
  <c r="Y42" i="2"/>
  <c r="E59" i="15"/>
  <c r="F16" i="15" s="1"/>
  <c r="F105" i="15" s="1"/>
  <c r="F98" i="15"/>
  <c r="O18" i="2"/>
  <c r="O62" i="12"/>
  <c r="P19" i="12" s="1"/>
  <c r="O56" i="15"/>
  <c r="E40" i="2"/>
  <c r="C85" i="5" s="1"/>
  <c r="E61" i="15"/>
  <c r="F18" i="15" s="1"/>
  <c r="M37" i="15"/>
  <c r="C18" i="5"/>
  <c r="M37" i="12"/>
  <c r="C16" i="5"/>
  <c r="F19" i="2" l="1"/>
  <c r="F53" i="12"/>
  <c r="F108" i="12"/>
  <c r="F9" i="2"/>
  <c r="P60" i="12"/>
  <c r="Y12" i="2"/>
  <c r="F109" i="12"/>
  <c r="F64" i="12"/>
  <c r="P105" i="12"/>
  <c r="F62" i="12"/>
  <c r="G19" i="12" s="1"/>
  <c r="F8" i="12"/>
  <c r="F52" i="12" s="1"/>
  <c r="F12" i="12"/>
  <c r="F56" i="12" s="1"/>
  <c r="F18" i="2"/>
  <c r="Y16" i="2"/>
  <c r="F21" i="12"/>
  <c r="F110" i="12" s="1"/>
  <c r="P22" i="12"/>
  <c r="P22" i="2" s="1"/>
  <c r="H38" i="5"/>
  <c r="Y58" i="2"/>
  <c r="V57" i="8" s="1"/>
  <c r="P20" i="12"/>
  <c r="P64" i="12" s="1"/>
  <c r="G10" i="12"/>
  <c r="Y69" i="2"/>
  <c r="V68" i="8" s="1"/>
  <c r="E31" i="12"/>
  <c r="P19" i="2"/>
  <c r="Z19" i="2" s="1"/>
  <c r="Z68" i="2"/>
  <c r="W67" i="8" s="1"/>
  <c r="G32" i="5"/>
  <c r="P14" i="12"/>
  <c r="P14" i="2" s="1"/>
  <c r="Y65" i="2"/>
  <c r="V64" i="8" s="1"/>
  <c r="F60" i="12"/>
  <c r="Z65" i="2"/>
  <c r="W64" i="8" s="1"/>
  <c r="P9" i="2"/>
  <c r="Z58" i="2"/>
  <c r="W57" i="8" s="1"/>
  <c r="P97" i="12"/>
  <c r="E28" i="12"/>
  <c r="O28" i="12"/>
  <c r="Y62" i="2"/>
  <c r="V61" i="8" s="1"/>
  <c r="Y60" i="2"/>
  <c r="V59" i="8" s="1"/>
  <c r="E29" i="12"/>
  <c r="P18" i="12"/>
  <c r="Z67" i="2" s="1"/>
  <c r="W66" i="8" s="1"/>
  <c r="P15" i="12"/>
  <c r="P15" i="2" s="1"/>
  <c r="F22" i="2"/>
  <c r="P10" i="12"/>
  <c r="P10" i="2" s="1"/>
  <c r="F102" i="12"/>
  <c r="G56" i="5"/>
  <c r="Y16" i="6"/>
  <c r="Y35" i="2"/>
  <c r="Z9" i="6"/>
  <c r="Z20" i="6"/>
  <c r="G67" i="5"/>
  <c r="Z19" i="6"/>
  <c r="Y8" i="6"/>
  <c r="V33" i="8" s="1"/>
  <c r="G53" i="5"/>
  <c r="Y20" i="2"/>
  <c r="H43" i="5"/>
  <c r="G64" i="5"/>
  <c r="G29" i="5"/>
  <c r="H41" i="5"/>
  <c r="H64" i="5"/>
  <c r="H60" i="5"/>
  <c r="Y15" i="6"/>
  <c r="V40" i="8" s="1"/>
  <c r="H44" i="5"/>
  <c r="H67" i="5"/>
  <c r="G62" i="5"/>
  <c r="G63" i="5"/>
  <c r="H39" i="5"/>
  <c r="H62" i="5"/>
  <c r="H40" i="5"/>
  <c r="H63" i="5"/>
  <c r="H36" i="5"/>
  <c r="Z22" i="6"/>
  <c r="F105" i="12"/>
  <c r="H35" i="5"/>
  <c r="H31" i="5"/>
  <c r="Y10" i="6"/>
  <c r="V35" i="8" s="1"/>
  <c r="H55" i="5"/>
  <c r="H33" i="5"/>
  <c r="P14" i="15"/>
  <c r="P58" i="15" s="1"/>
  <c r="P105" i="15"/>
  <c r="Q17" i="15" s="1"/>
  <c r="Q40" i="2" s="1"/>
  <c r="H85" i="5" s="1"/>
  <c r="P39" i="2"/>
  <c r="F16" i="2"/>
  <c r="Y39" i="2"/>
  <c r="D84" i="5"/>
  <c r="P56" i="15"/>
  <c r="E32" i="15"/>
  <c r="O32" i="15"/>
  <c r="P101" i="15"/>
  <c r="P35" i="2"/>
  <c r="O29" i="15"/>
  <c r="E29" i="15"/>
  <c r="Q9" i="15"/>
  <c r="Y43" i="2"/>
  <c r="C88" i="5"/>
  <c r="Y38" i="2"/>
  <c r="C83" i="5"/>
  <c r="Y37" i="2"/>
  <c r="C82" i="5"/>
  <c r="Y34" i="2"/>
  <c r="C79" i="5"/>
  <c r="Y33" i="2"/>
  <c r="C78" i="5"/>
  <c r="Y32" i="2"/>
  <c r="C77" i="5"/>
  <c r="Q12" i="15"/>
  <c r="P10" i="15"/>
  <c r="P13" i="15"/>
  <c r="P57" i="15" s="1"/>
  <c r="P59" i="15"/>
  <c r="Q16" i="15" s="1"/>
  <c r="P98" i="15"/>
  <c r="Y40" i="2"/>
  <c r="P53" i="15"/>
  <c r="P32" i="2"/>
  <c r="Z32" i="2" s="1"/>
  <c r="Y19" i="2"/>
  <c r="P20" i="15"/>
  <c r="P43" i="2" s="1"/>
  <c r="P8" i="2"/>
  <c r="P52" i="12"/>
  <c r="Y41" i="2"/>
  <c r="G42" i="5"/>
  <c r="Y13" i="2"/>
  <c r="F100" i="15"/>
  <c r="G12" i="15" s="1"/>
  <c r="G101" i="15" s="1"/>
  <c r="Z40" i="2"/>
  <c r="F11" i="12"/>
  <c r="F56" i="15"/>
  <c r="G13" i="15" s="1"/>
  <c r="G102" i="15" s="1"/>
  <c r="P21" i="15"/>
  <c r="P110" i="15" s="1"/>
  <c r="N34" i="12"/>
  <c r="Y11" i="2"/>
  <c r="D34" i="12"/>
  <c r="P12" i="12"/>
  <c r="F10" i="12"/>
  <c r="F20" i="15"/>
  <c r="F109" i="15" s="1"/>
  <c r="F13" i="2"/>
  <c r="G41" i="2"/>
  <c r="G86" i="5" s="1"/>
  <c r="P11" i="2"/>
  <c r="P100" i="12"/>
  <c r="F22" i="15"/>
  <c r="F66" i="15" s="1"/>
  <c r="P55" i="12"/>
  <c r="F57" i="12"/>
  <c r="F110" i="15"/>
  <c r="F65" i="15"/>
  <c r="F14" i="12"/>
  <c r="F63" i="15"/>
  <c r="G20" i="15" s="1"/>
  <c r="G43" i="2" s="1"/>
  <c r="G88" i="5" s="1"/>
  <c r="P17" i="12"/>
  <c r="F34" i="2"/>
  <c r="Z34" i="2" s="1"/>
  <c r="G107" i="15"/>
  <c r="H19" i="15" s="1"/>
  <c r="Y45" i="2"/>
  <c r="F17" i="12"/>
  <c r="Y7" i="2"/>
  <c r="F42" i="2"/>
  <c r="G10" i="15"/>
  <c r="G33" i="2" s="1"/>
  <c r="G78" i="5" s="1"/>
  <c r="Z31" i="2"/>
  <c r="Y9" i="2"/>
  <c r="D34" i="15"/>
  <c r="P21" i="12"/>
  <c r="Y36" i="2"/>
  <c r="F111" i="12"/>
  <c r="P107" i="15"/>
  <c r="F44" i="2"/>
  <c r="P66" i="15"/>
  <c r="G33" i="5"/>
  <c r="P45" i="2"/>
  <c r="F66" i="12"/>
  <c r="F102" i="15"/>
  <c r="G14" i="15" s="1"/>
  <c r="G103" i="15" s="1"/>
  <c r="P98" i="12"/>
  <c r="Z38" i="2"/>
  <c r="N34" i="15"/>
  <c r="G98" i="15"/>
  <c r="G53" i="15"/>
  <c r="G32" i="2"/>
  <c r="G77" i="5" s="1"/>
  <c r="P42" i="2"/>
  <c r="P63" i="15"/>
  <c r="P108" i="15"/>
  <c r="F35" i="2"/>
  <c r="P53" i="12"/>
  <c r="Y21" i="2"/>
  <c r="F59" i="12"/>
  <c r="P13" i="12"/>
  <c r="F59" i="15"/>
  <c r="F104" i="12"/>
  <c r="P62" i="15"/>
  <c r="P106" i="15"/>
  <c r="F15" i="2"/>
  <c r="P61" i="15"/>
  <c r="F103" i="15"/>
  <c r="F58" i="15"/>
  <c r="Y22" i="2"/>
  <c r="G20" i="12"/>
  <c r="P108" i="12"/>
  <c r="F36" i="2"/>
  <c r="F104" i="15"/>
  <c r="P63" i="12"/>
  <c r="F60" i="15"/>
  <c r="G17" i="15" s="1"/>
  <c r="G61" i="15" s="1"/>
  <c r="F39" i="2"/>
  <c r="Y17" i="2"/>
  <c r="Y14" i="2"/>
  <c r="F41" i="2"/>
  <c r="Z41" i="2" s="1"/>
  <c r="F107" i="15"/>
  <c r="F37" i="2"/>
  <c r="F54" i="15"/>
  <c r="F99" i="15"/>
  <c r="F62" i="15"/>
  <c r="Y18" i="2"/>
  <c r="Z9" i="2" l="1"/>
  <c r="Q17" i="12"/>
  <c r="Q9" i="12"/>
  <c r="Q9" i="2" s="1"/>
  <c r="F21" i="2"/>
  <c r="F65" i="12"/>
  <c r="G21" i="12"/>
  <c r="G110" i="12" s="1"/>
  <c r="V37" i="8"/>
  <c r="F101" i="12"/>
  <c r="F12" i="2"/>
  <c r="F97" i="12"/>
  <c r="G9" i="12" s="1"/>
  <c r="F8" i="2"/>
  <c r="Z8" i="2" s="1"/>
  <c r="Z22" i="2"/>
  <c r="P59" i="12"/>
  <c r="P66" i="12"/>
  <c r="V41" i="8"/>
  <c r="G54" i="12"/>
  <c r="P20" i="2"/>
  <c r="Z20" i="2" s="1"/>
  <c r="P58" i="12"/>
  <c r="Z57" i="2"/>
  <c r="W56" i="8" s="1"/>
  <c r="P18" i="2"/>
  <c r="Z18" i="2" s="1"/>
  <c r="G99" i="12"/>
  <c r="Z71" i="2"/>
  <c r="W70" i="8" s="1"/>
  <c r="P111" i="12"/>
  <c r="G10" i="2"/>
  <c r="K32" i="5" s="1"/>
  <c r="P109" i="12"/>
  <c r="Q21" i="12" s="1"/>
  <c r="Z69" i="2"/>
  <c r="W68" i="8" s="1"/>
  <c r="P99" i="12"/>
  <c r="P54" i="12"/>
  <c r="W44" i="8"/>
  <c r="G17" i="12"/>
  <c r="G61" i="12" s="1"/>
  <c r="P62" i="12"/>
  <c r="P65" i="12"/>
  <c r="Z70" i="2"/>
  <c r="W69" i="8" s="1"/>
  <c r="F100" i="12"/>
  <c r="Z60" i="2"/>
  <c r="W59" i="8" s="1"/>
  <c r="G14" i="12"/>
  <c r="F99" i="12"/>
  <c r="E30" i="12"/>
  <c r="O30" i="12"/>
  <c r="P12" i="2"/>
  <c r="Z12" i="2" s="1"/>
  <c r="Z61" i="2"/>
  <c r="W60" i="8" s="1"/>
  <c r="E32" i="12"/>
  <c r="O32" i="12"/>
  <c r="P17" i="2"/>
  <c r="Z66" i="2"/>
  <c r="W65" i="8" s="1"/>
  <c r="P107" i="12"/>
  <c r="F103" i="12"/>
  <c r="W34" i="8"/>
  <c r="P103" i="12"/>
  <c r="P29" i="12"/>
  <c r="G22" i="12"/>
  <c r="G66" i="12" s="1"/>
  <c r="Z62" i="2"/>
  <c r="W61" i="8" s="1"/>
  <c r="E33" i="12"/>
  <c r="O33" i="12"/>
  <c r="G63" i="12"/>
  <c r="P104" i="12"/>
  <c r="Z64" i="2"/>
  <c r="W63" i="8" s="1"/>
  <c r="Y22" i="6"/>
  <c r="V47" i="8" s="1"/>
  <c r="Y19" i="6"/>
  <c r="V44" i="8" s="1"/>
  <c r="Z39" i="2"/>
  <c r="Z15" i="6"/>
  <c r="K55" i="5"/>
  <c r="Y18" i="6"/>
  <c r="V43" i="8" s="1"/>
  <c r="H66" i="5"/>
  <c r="Y21" i="6"/>
  <c r="V46" i="8" s="1"/>
  <c r="Z8" i="6"/>
  <c r="H59" i="5"/>
  <c r="Y14" i="6"/>
  <c r="V39" i="8" s="1"/>
  <c r="Y20" i="6"/>
  <c r="V45" i="8" s="1"/>
  <c r="G65" i="5"/>
  <c r="Y7" i="6"/>
  <c r="V32" i="8" s="1"/>
  <c r="G52" i="5"/>
  <c r="Z12" i="6"/>
  <c r="Z16" i="2"/>
  <c r="Z16" i="6"/>
  <c r="Y17" i="6"/>
  <c r="V42" i="8" s="1"/>
  <c r="Z18" i="6"/>
  <c r="Y13" i="6"/>
  <c r="V38" i="8" s="1"/>
  <c r="H58" i="5"/>
  <c r="Y9" i="6"/>
  <c r="V34" i="8" s="1"/>
  <c r="H54" i="5"/>
  <c r="Y11" i="6"/>
  <c r="V36" i="8" s="1"/>
  <c r="H56" i="5"/>
  <c r="G19" i="2"/>
  <c r="G108" i="12"/>
  <c r="O33" i="15"/>
  <c r="E33" i="15"/>
  <c r="Z35" i="2"/>
  <c r="Q13" i="15"/>
  <c r="F32" i="15"/>
  <c r="P32" i="15"/>
  <c r="E30" i="15"/>
  <c r="O30" i="15"/>
  <c r="P29" i="15"/>
  <c r="F29" i="15"/>
  <c r="Q10" i="15"/>
  <c r="Q60" i="15"/>
  <c r="Q39" i="2"/>
  <c r="H84" i="5" s="1"/>
  <c r="Q105" i="15"/>
  <c r="P109" i="15"/>
  <c r="P64" i="15"/>
  <c r="P37" i="2"/>
  <c r="Z37" i="2" s="1"/>
  <c r="Q12" i="12"/>
  <c r="P32" i="12" s="1"/>
  <c r="F10" i="2"/>
  <c r="F55" i="12"/>
  <c r="P103" i="15"/>
  <c r="Q15" i="15" s="1"/>
  <c r="F54" i="12"/>
  <c r="F11" i="2"/>
  <c r="F111" i="15"/>
  <c r="G58" i="15"/>
  <c r="H15" i="15" s="1"/>
  <c r="H38" i="2" s="1"/>
  <c r="N37" i="12"/>
  <c r="P99" i="15"/>
  <c r="G22" i="15"/>
  <c r="G111" i="15" s="1"/>
  <c r="P110" i="12"/>
  <c r="P33" i="2"/>
  <c r="Z33" i="2" s="1"/>
  <c r="H10" i="15"/>
  <c r="H33" i="2" s="1"/>
  <c r="G13" i="12"/>
  <c r="G54" i="15"/>
  <c r="P44" i="2"/>
  <c r="Z44" i="2" s="1"/>
  <c r="P65" i="15"/>
  <c r="Q22" i="15" s="1"/>
  <c r="Q45" i="2" s="1"/>
  <c r="H90" i="5" s="1"/>
  <c r="F58" i="12"/>
  <c r="Q10" i="12"/>
  <c r="P106" i="12"/>
  <c r="F45" i="2"/>
  <c r="Z45" i="2" s="1"/>
  <c r="P101" i="12"/>
  <c r="F64" i="15"/>
  <c r="G21" i="15" s="1"/>
  <c r="G65" i="15" s="1"/>
  <c r="Z42" i="2"/>
  <c r="P21" i="2"/>
  <c r="Q61" i="15"/>
  <c r="P56" i="12"/>
  <c r="F43" i="2"/>
  <c r="Z43" i="2" s="1"/>
  <c r="Q106" i="15"/>
  <c r="P61" i="12"/>
  <c r="P36" i="2"/>
  <c r="Z36" i="2" s="1"/>
  <c r="Q20" i="15"/>
  <c r="Q64" i="15" s="1"/>
  <c r="P54" i="15"/>
  <c r="F14" i="2"/>
  <c r="Q18" i="15"/>
  <c r="Q62" i="15" s="1"/>
  <c r="H42" i="2"/>
  <c r="H108" i="15"/>
  <c r="H63" i="15"/>
  <c r="N37" i="15"/>
  <c r="G99" i="15"/>
  <c r="F106" i="12"/>
  <c r="F17" i="2"/>
  <c r="G37" i="2"/>
  <c r="G82" i="5" s="1"/>
  <c r="F61" i="12"/>
  <c r="Q19" i="15"/>
  <c r="Q63" i="15" s="1"/>
  <c r="G56" i="15"/>
  <c r="H13" i="15" s="1"/>
  <c r="H57" i="15" s="1"/>
  <c r="G35" i="2"/>
  <c r="G80" i="5" s="1"/>
  <c r="G16" i="15"/>
  <c r="G39" i="2" s="1"/>
  <c r="G84" i="5" s="1"/>
  <c r="G16" i="12"/>
  <c r="D18" i="5"/>
  <c r="Z15" i="2"/>
  <c r="D19" i="5"/>
  <c r="Q20" i="12"/>
  <c r="P102" i="12"/>
  <c r="D16" i="5"/>
  <c r="P57" i="12"/>
  <c r="Q17" i="2"/>
  <c r="Q106" i="12"/>
  <c r="Q61" i="12"/>
  <c r="P102" i="15"/>
  <c r="Q14" i="15" s="1"/>
  <c r="P13" i="2"/>
  <c r="G15" i="15"/>
  <c r="G109" i="15"/>
  <c r="G40" i="2"/>
  <c r="G106" i="15"/>
  <c r="H18" i="15" s="1"/>
  <c r="H62" i="15" s="1"/>
  <c r="G19" i="15"/>
  <c r="G42" i="2" s="1"/>
  <c r="G87" i="5" s="1"/>
  <c r="G109" i="12"/>
  <c r="G20" i="2"/>
  <c r="G64" i="12"/>
  <c r="G11" i="15"/>
  <c r="G34" i="2" s="1"/>
  <c r="G79" i="5" s="1"/>
  <c r="G64" i="15"/>
  <c r="Q56" i="15"/>
  <c r="Q35" i="2"/>
  <c r="H80" i="5" s="1"/>
  <c r="Q101" i="15"/>
  <c r="Q53" i="15"/>
  <c r="Q32" i="2"/>
  <c r="Q98" i="15"/>
  <c r="G36" i="2"/>
  <c r="G57" i="15"/>
  <c r="H14" i="15" s="1"/>
  <c r="H103" i="15" s="1"/>
  <c r="F29" i="12" l="1"/>
  <c r="Q98" i="12"/>
  <c r="Q53" i="12"/>
  <c r="G65" i="12"/>
  <c r="H22" i="12" s="1"/>
  <c r="G21" i="2"/>
  <c r="K43" i="5" s="1"/>
  <c r="H20" i="12"/>
  <c r="H64" i="12" s="1"/>
  <c r="Q15" i="12"/>
  <c r="Q59" i="12" s="1"/>
  <c r="W47" i="8"/>
  <c r="Q16" i="12"/>
  <c r="Q60" i="12" s="1"/>
  <c r="H11" i="12"/>
  <c r="H100" i="12" s="1"/>
  <c r="W41" i="8"/>
  <c r="Q11" i="12"/>
  <c r="Q55" i="12" s="1"/>
  <c r="W45" i="8"/>
  <c r="W33" i="8"/>
  <c r="G106" i="12"/>
  <c r="H18" i="12" s="1"/>
  <c r="W43" i="8"/>
  <c r="G17" i="2"/>
  <c r="K39" i="5" s="1"/>
  <c r="AA66" i="2"/>
  <c r="X65" i="8" s="1"/>
  <c r="Q19" i="12"/>
  <c r="AA68" i="2" s="1"/>
  <c r="X67" i="8" s="1"/>
  <c r="Q22" i="12"/>
  <c r="Q66" i="12" s="1"/>
  <c r="G15" i="12"/>
  <c r="AA59" i="2"/>
  <c r="X58" i="8" s="1"/>
  <c r="G11" i="12"/>
  <c r="G55" i="12" s="1"/>
  <c r="W40" i="8"/>
  <c r="Q12" i="2"/>
  <c r="L34" i="5" s="1"/>
  <c r="G14" i="2"/>
  <c r="K36" i="5" s="1"/>
  <c r="R10" i="12"/>
  <c r="G30" i="12" s="1"/>
  <c r="G16" i="2"/>
  <c r="K38" i="5" s="1"/>
  <c r="G58" i="12"/>
  <c r="Q65" i="12"/>
  <c r="AA70" i="2"/>
  <c r="X69" i="8" s="1"/>
  <c r="G98" i="12"/>
  <c r="AA58" i="2"/>
  <c r="X57" i="8" s="1"/>
  <c r="W37" i="8"/>
  <c r="Z63" i="2"/>
  <c r="W62" i="8" s="1"/>
  <c r="P30" i="12"/>
  <c r="Q20" i="2"/>
  <c r="L42" i="5" s="1"/>
  <c r="AA69" i="2"/>
  <c r="X68" i="8" s="1"/>
  <c r="G111" i="12"/>
  <c r="G22" i="2"/>
  <c r="K44" i="5" s="1"/>
  <c r="F30" i="12"/>
  <c r="G57" i="12"/>
  <c r="F32" i="12"/>
  <c r="G103" i="12"/>
  <c r="G12" i="12"/>
  <c r="Z59" i="2"/>
  <c r="W58" i="8" s="1"/>
  <c r="L62" i="5"/>
  <c r="L67" i="5"/>
  <c r="K42" i="5"/>
  <c r="K61" i="5"/>
  <c r="K59" i="5"/>
  <c r="Z17" i="2"/>
  <c r="Z17" i="6"/>
  <c r="Z14" i="2"/>
  <c r="Z14" i="6"/>
  <c r="Z21" i="2"/>
  <c r="Z21" i="6"/>
  <c r="K62" i="5"/>
  <c r="AA17" i="6"/>
  <c r="Z11" i="2"/>
  <c r="Z11" i="6"/>
  <c r="L61" i="5"/>
  <c r="L65" i="5"/>
  <c r="K41" i="5"/>
  <c r="Z10" i="2"/>
  <c r="Z10" i="6"/>
  <c r="K66" i="5"/>
  <c r="L60" i="5"/>
  <c r="Z13" i="2"/>
  <c r="L31" i="5"/>
  <c r="R17" i="15"/>
  <c r="R106" i="15" s="1"/>
  <c r="F33" i="15"/>
  <c r="P33" i="15"/>
  <c r="Q102" i="15"/>
  <c r="Q36" i="2"/>
  <c r="H81" i="5" s="1"/>
  <c r="Q57" i="15"/>
  <c r="R13" i="15"/>
  <c r="F30" i="15"/>
  <c r="P30" i="15"/>
  <c r="Q33" i="2"/>
  <c r="AA32" i="2"/>
  <c r="H77" i="5"/>
  <c r="R10" i="15"/>
  <c r="AA40" i="2"/>
  <c r="G85" i="5"/>
  <c r="G81" i="5"/>
  <c r="Q11" i="15"/>
  <c r="AA39" i="2"/>
  <c r="Q99" i="15"/>
  <c r="Q104" i="15"/>
  <c r="Q54" i="15"/>
  <c r="Q21" i="15"/>
  <c r="Q44" i="2" s="1"/>
  <c r="H89" i="5" s="1"/>
  <c r="Q101" i="12"/>
  <c r="Q56" i="12"/>
  <c r="G13" i="2"/>
  <c r="G102" i="12"/>
  <c r="Q107" i="15"/>
  <c r="R19" i="15" s="1"/>
  <c r="R108" i="15" s="1"/>
  <c r="G53" i="12"/>
  <c r="H11" i="15"/>
  <c r="H55" i="15" s="1"/>
  <c r="Q66" i="15"/>
  <c r="H99" i="15"/>
  <c r="G9" i="2"/>
  <c r="Q41" i="2"/>
  <c r="H54" i="15"/>
  <c r="Q10" i="2"/>
  <c r="G45" i="2"/>
  <c r="Q54" i="12"/>
  <c r="Q108" i="15"/>
  <c r="R20" i="15" s="1"/>
  <c r="R43" i="2" s="1"/>
  <c r="G66" i="15"/>
  <c r="Q64" i="12"/>
  <c r="G110" i="15"/>
  <c r="H22" i="15" s="1"/>
  <c r="Q18" i="12"/>
  <c r="Q99" i="12"/>
  <c r="Q109" i="15"/>
  <c r="R21" i="15" s="1"/>
  <c r="R44" i="2" s="1"/>
  <c r="Q110" i="12"/>
  <c r="Q13" i="12"/>
  <c r="Q21" i="2"/>
  <c r="Q111" i="15"/>
  <c r="R18" i="15"/>
  <c r="R62" i="15" s="1"/>
  <c r="Q43" i="2"/>
  <c r="G18" i="12"/>
  <c r="G44" i="2"/>
  <c r="Q109" i="12"/>
  <c r="G55" i="15"/>
  <c r="G100" i="15"/>
  <c r="I20" i="15"/>
  <c r="Q42" i="2"/>
  <c r="Q37" i="2"/>
  <c r="Q58" i="15"/>
  <c r="AA35" i="2"/>
  <c r="G105" i="15"/>
  <c r="R18" i="12"/>
  <c r="G60" i="12"/>
  <c r="G108" i="15"/>
  <c r="H21" i="12"/>
  <c r="Q14" i="12"/>
  <c r="G105" i="12"/>
  <c r="G60" i="15"/>
  <c r="H107" i="15"/>
  <c r="I19" i="15" s="1"/>
  <c r="H102" i="15"/>
  <c r="I14" i="15" s="1"/>
  <c r="I58" i="15" s="1"/>
  <c r="L39" i="5"/>
  <c r="G104" i="15"/>
  <c r="G59" i="15"/>
  <c r="G38" i="2"/>
  <c r="G83" i="5" s="1"/>
  <c r="Q103" i="15"/>
  <c r="H21" i="15"/>
  <c r="H65" i="15" s="1"/>
  <c r="H104" i="15"/>
  <c r="H36" i="2"/>
  <c r="G63" i="15"/>
  <c r="H59" i="15"/>
  <c r="H37" i="2"/>
  <c r="H58" i="15"/>
  <c r="I15" i="15" s="1"/>
  <c r="I104" i="15" s="1"/>
  <c r="H41" i="2"/>
  <c r="H20" i="2" l="1"/>
  <c r="H109" i="12"/>
  <c r="Q104" i="12"/>
  <c r="Q15" i="2"/>
  <c r="L37" i="5" s="1"/>
  <c r="Q105" i="12"/>
  <c r="R17" i="12" s="1"/>
  <c r="Q16" i="2"/>
  <c r="L38" i="5" s="1"/>
  <c r="F31" i="12"/>
  <c r="H11" i="2"/>
  <c r="H55" i="12"/>
  <c r="I12" i="12" s="1"/>
  <c r="Q11" i="2"/>
  <c r="L33" i="5" s="1"/>
  <c r="AA20" i="2"/>
  <c r="AA17" i="2"/>
  <c r="W39" i="8"/>
  <c r="H14" i="12"/>
  <c r="H103" i="12" s="1"/>
  <c r="H15" i="12"/>
  <c r="H104" i="12" s="1"/>
  <c r="P31" i="12"/>
  <c r="Q100" i="12"/>
  <c r="R12" i="12" s="1"/>
  <c r="AA65" i="2"/>
  <c r="X64" i="8" s="1"/>
  <c r="Q22" i="2"/>
  <c r="L44" i="5" s="1"/>
  <c r="Q111" i="12"/>
  <c r="H62" i="12"/>
  <c r="H107" i="12"/>
  <c r="H18" i="2"/>
  <c r="Q108" i="12"/>
  <c r="Q19" i="2"/>
  <c r="AA19" i="2" s="1"/>
  <c r="W46" i="8"/>
  <c r="R16" i="12"/>
  <c r="R105" i="12" s="1"/>
  <c r="G15" i="2"/>
  <c r="K37" i="5" s="1"/>
  <c r="Q63" i="12"/>
  <c r="G104" i="12"/>
  <c r="AA71" i="2"/>
  <c r="X70" i="8" s="1"/>
  <c r="G59" i="12"/>
  <c r="R22" i="12"/>
  <c r="R111" i="12" s="1"/>
  <c r="H10" i="12"/>
  <c r="H10" i="2" s="1"/>
  <c r="Q102" i="12"/>
  <c r="AA62" i="2"/>
  <c r="X61" i="8" s="1"/>
  <c r="P33" i="12"/>
  <c r="F33" i="12"/>
  <c r="G107" i="12"/>
  <c r="X42" i="8"/>
  <c r="G100" i="12"/>
  <c r="H12" i="12" s="1"/>
  <c r="AA60" i="2"/>
  <c r="X59" i="8" s="1"/>
  <c r="I21" i="12"/>
  <c r="I65" i="12" s="1"/>
  <c r="AA64" i="2"/>
  <c r="X63" i="8" s="1"/>
  <c r="G101" i="12"/>
  <c r="AA61" i="2"/>
  <c r="X60" i="8" s="1"/>
  <c r="AB59" i="2"/>
  <c r="Y58" i="8" s="1"/>
  <c r="R54" i="12"/>
  <c r="R10" i="2"/>
  <c r="G12" i="2"/>
  <c r="AA12" i="2" s="1"/>
  <c r="Q58" i="12"/>
  <c r="AA63" i="2"/>
  <c r="X62" i="8" s="1"/>
  <c r="R99" i="12"/>
  <c r="H111" i="12"/>
  <c r="G11" i="2"/>
  <c r="R62" i="12"/>
  <c r="AB67" i="2"/>
  <c r="Y66" i="8" s="1"/>
  <c r="Q62" i="12"/>
  <c r="H65" i="12"/>
  <c r="G56" i="12"/>
  <c r="W35" i="8"/>
  <c r="W36" i="8"/>
  <c r="W42" i="8"/>
  <c r="Q30" i="12"/>
  <c r="L64" i="5"/>
  <c r="E19" i="5"/>
  <c r="R40" i="2"/>
  <c r="K31" i="5"/>
  <c r="K54" i="5"/>
  <c r="K67" i="5"/>
  <c r="AA22" i="6"/>
  <c r="AA15" i="2"/>
  <c r="K57" i="5"/>
  <c r="AA16" i="6"/>
  <c r="K35" i="5"/>
  <c r="K58" i="5"/>
  <c r="AA21" i="2"/>
  <c r="K56" i="5"/>
  <c r="K64" i="5"/>
  <c r="AA19" i="6"/>
  <c r="K65" i="5"/>
  <c r="AA20" i="6"/>
  <c r="Z13" i="6"/>
  <c r="W38" i="8" s="1"/>
  <c r="L54" i="5"/>
  <c r="L32" i="5"/>
  <c r="AA36" i="2"/>
  <c r="L57" i="5"/>
  <c r="R61" i="15"/>
  <c r="S18" i="15" s="1"/>
  <c r="Q110" i="15"/>
  <c r="Q65" i="15"/>
  <c r="AA43" i="2"/>
  <c r="H88" i="5"/>
  <c r="AA42" i="2"/>
  <c r="H87" i="5"/>
  <c r="AA41" i="2"/>
  <c r="H86" i="5"/>
  <c r="AA37" i="2"/>
  <c r="H82" i="5"/>
  <c r="R14" i="15"/>
  <c r="G33" i="15"/>
  <c r="Q33" i="15"/>
  <c r="F31" i="15"/>
  <c r="P31" i="15"/>
  <c r="AA33" i="2"/>
  <c r="H78" i="5"/>
  <c r="G30" i="15"/>
  <c r="Q30" i="15"/>
  <c r="R33" i="2"/>
  <c r="AB33" i="2" s="1"/>
  <c r="AA45" i="2"/>
  <c r="G90" i="5"/>
  <c r="AA44" i="2"/>
  <c r="G89" i="5"/>
  <c r="R15" i="15"/>
  <c r="R104" i="15" s="1"/>
  <c r="Q55" i="15"/>
  <c r="R11" i="15"/>
  <c r="R34" i="2" s="1"/>
  <c r="Q38" i="2"/>
  <c r="H83" i="5" s="1"/>
  <c r="Q59" i="15"/>
  <c r="R16" i="15" s="1"/>
  <c r="R21" i="12"/>
  <c r="R13" i="12"/>
  <c r="G33" i="12" s="1"/>
  <c r="R42" i="2"/>
  <c r="AB42" i="2" s="1"/>
  <c r="R63" i="15"/>
  <c r="S20" i="15" s="1"/>
  <c r="S64" i="15" s="1"/>
  <c r="H34" i="2"/>
  <c r="I11" i="15"/>
  <c r="I100" i="15" s="1"/>
  <c r="R65" i="15"/>
  <c r="H22" i="2"/>
  <c r="H66" i="12"/>
  <c r="R41" i="2"/>
  <c r="AB41" i="2" s="1"/>
  <c r="H100" i="15"/>
  <c r="I12" i="15" s="1"/>
  <c r="I56" i="15" s="1"/>
  <c r="Q34" i="2"/>
  <c r="AA9" i="2"/>
  <c r="AA10" i="2"/>
  <c r="H66" i="15"/>
  <c r="H45" i="2"/>
  <c r="H111" i="15"/>
  <c r="R110" i="15"/>
  <c r="Q100" i="15"/>
  <c r="Q13" i="2"/>
  <c r="R11" i="12"/>
  <c r="L43" i="5"/>
  <c r="H110" i="12"/>
  <c r="Q57" i="12"/>
  <c r="Q107" i="12"/>
  <c r="Q18" i="2"/>
  <c r="G62" i="12"/>
  <c r="R107" i="15"/>
  <c r="S19" i="15" s="1"/>
  <c r="H20" i="15"/>
  <c r="H64" i="15" s="1"/>
  <c r="Q14" i="2"/>
  <c r="G18" i="2"/>
  <c r="H17" i="12"/>
  <c r="R64" i="15"/>
  <c r="R109" i="15"/>
  <c r="R18" i="2"/>
  <c r="R107" i="12"/>
  <c r="I43" i="2"/>
  <c r="I109" i="15"/>
  <c r="I64" i="15"/>
  <c r="H21" i="2"/>
  <c r="H17" i="15"/>
  <c r="H106" i="15" s="1"/>
  <c r="H12" i="15"/>
  <c r="Q103" i="12"/>
  <c r="I16" i="15"/>
  <c r="I105" i="15" s="1"/>
  <c r="I108" i="15"/>
  <c r="I63" i="15"/>
  <c r="H44" i="2"/>
  <c r="AB44" i="2" s="1"/>
  <c r="R57" i="15"/>
  <c r="R36" i="2"/>
  <c r="AB36" i="2" s="1"/>
  <c r="R102" i="15"/>
  <c r="I42" i="2"/>
  <c r="R54" i="15"/>
  <c r="R99" i="15"/>
  <c r="H110" i="15"/>
  <c r="I22" i="15" s="1"/>
  <c r="I66" i="15" s="1"/>
  <c r="H16" i="15"/>
  <c r="I37" i="2"/>
  <c r="I103" i="15"/>
  <c r="J15" i="15" s="1"/>
  <c r="J38" i="2" s="1"/>
  <c r="K83" i="5" s="1"/>
  <c r="I59" i="15"/>
  <c r="J16" i="15" s="1"/>
  <c r="J39" i="2" s="1"/>
  <c r="I38" i="2"/>
  <c r="H14" i="2" l="1"/>
  <c r="AA16" i="2"/>
  <c r="I110" i="12"/>
  <c r="R19" i="12"/>
  <c r="R19" i="2" s="1"/>
  <c r="R16" i="2"/>
  <c r="R60" i="12"/>
  <c r="S17" i="12" s="1"/>
  <c r="X45" i="8"/>
  <c r="AA11" i="2"/>
  <c r="K33" i="5"/>
  <c r="R20" i="12"/>
  <c r="R20" i="2" s="1"/>
  <c r="AB20" i="2" s="1"/>
  <c r="H58" i="12"/>
  <c r="I15" i="12" s="1"/>
  <c r="H54" i="12"/>
  <c r="H99" i="12"/>
  <c r="H19" i="12"/>
  <c r="H108" i="12" s="1"/>
  <c r="I19" i="12"/>
  <c r="Q33" i="12"/>
  <c r="G32" i="12"/>
  <c r="Q32" i="12"/>
  <c r="R101" i="12"/>
  <c r="R12" i="2"/>
  <c r="R56" i="12"/>
  <c r="AA22" i="2"/>
  <c r="H15" i="2"/>
  <c r="L41" i="5"/>
  <c r="H59" i="12"/>
  <c r="I16" i="12" s="1"/>
  <c r="I105" i="12" s="1"/>
  <c r="R66" i="12"/>
  <c r="H13" i="12"/>
  <c r="H102" i="12" s="1"/>
  <c r="AB71" i="2"/>
  <c r="Y70" i="8" s="1"/>
  <c r="R14" i="12"/>
  <c r="AB63" i="2" s="1"/>
  <c r="Y62" i="8" s="1"/>
  <c r="X41" i="8"/>
  <c r="R22" i="2"/>
  <c r="AB22" i="2" s="1"/>
  <c r="H16" i="12"/>
  <c r="S19" i="12"/>
  <c r="S108" i="12" s="1"/>
  <c r="R15" i="12"/>
  <c r="R59" i="12" s="1"/>
  <c r="I22" i="12"/>
  <c r="K34" i="5"/>
  <c r="S11" i="12"/>
  <c r="S55" i="12" s="1"/>
  <c r="R106" i="12"/>
  <c r="R17" i="2"/>
  <c r="R61" i="12"/>
  <c r="AB61" i="2"/>
  <c r="Y60" i="8" s="1"/>
  <c r="H101" i="12"/>
  <c r="H56" i="12"/>
  <c r="H12" i="2"/>
  <c r="H106" i="12"/>
  <c r="AC68" i="2"/>
  <c r="Z67" i="8" s="1"/>
  <c r="AA67" i="2"/>
  <c r="X66" i="8" s="1"/>
  <c r="R65" i="12"/>
  <c r="AB70" i="2"/>
  <c r="Y69" i="8" s="1"/>
  <c r="I56" i="12"/>
  <c r="I21" i="2"/>
  <c r="AB69" i="2"/>
  <c r="Y68" i="8" s="1"/>
  <c r="AB68" i="2"/>
  <c r="Y67" i="8" s="1"/>
  <c r="AB60" i="2"/>
  <c r="Y59" i="8" s="1"/>
  <c r="G31" i="12"/>
  <c r="Q31" i="12"/>
  <c r="R13" i="2"/>
  <c r="X44" i="8"/>
  <c r="AB18" i="2"/>
  <c r="AB10" i="2"/>
  <c r="AA9" i="6"/>
  <c r="X34" i="8" s="1"/>
  <c r="R12" i="15"/>
  <c r="G32" i="15" s="1"/>
  <c r="AA38" i="2"/>
  <c r="R22" i="15"/>
  <c r="R45" i="2" s="1"/>
  <c r="AB45" i="2" s="1"/>
  <c r="K60" i="5"/>
  <c r="AA15" i="6"/>
  <c r="X40" i="8" s="1"/>
  <c r="L40" i="5"/>
  <c r="L63" i="5"/>
  <c r="AA12" i="6"/>
  <c r="X37" i="8" s="1"/>
  <c r="L66" i="5"/>
  <c r="AA21" i="6"/>
  <c r="X46" i="8" s="1"/>
  <c r="K63" i="5"/>
  <c r="AA14" i="2"/>
  <c r="L35" i="5"/>
  <c r="L55" i="5"/>
  <c r="AA10" i="6"/>
  <c r="X35" i="8" s="1"/>
  <c r="L56" i="5"/>
  <c r="AA11" i="6"/>
  <c r="S107" i="15"/>
  <c r="S41" i="2"/>
  <c r="S62" i="15"/>
  <c r="R58" i="15"/>
  <c r="R37" i="2"/>
  <c r="AB37" i="2" s="1"/>
  <c r="R103" i="15"/>
  <c r="AA34" i="2"/>
  <c r="H79" i="5"/>
  <c r="Q31" i="15"/>
  <c r="G31" i="15"/>
  <c r="R55" i="15"/>
  <c r="S11" i="15"/>
  <c r="S34" i="2" s="1"/>
  <c r="K84" i="5"/>
  <c r="S14" i="15"/>
  <c r="S37" i="2" s="1"/>
  <c r="AC37" i="2" s="1"/>
  <c r="AB34" i="2"/>
  <c r="R110" i="12"/>
  <c r="R100" i="15"/>
  <c r="R39" i="2"/>
  <c r="R105" i="15"/>
  <c r="R60" i="15"/>
  <c r="R21" i="2"/>
  <c r="R102" i="12"/>
  <c r="R57" i="12"/>
  <c r="S43" i="2"/>
  <c r="AC43" i="2" s="1"/>
  <c r="I55" i="15"/>
  <c r="J12" i="15" s="1"/>
  <c r="J35" i="2" s="1"/>
  <c r="K80" i="5" s="1"/>
  <c r="I34" i="2"/>
  <c r="S109" i="15"/>
  <c r="T21" i="15" s="1"/>
  <c r="T44" i="2" s="1"/>
  <c r="L89" i="5" s="1"/>
  <c r="R11" i="2"/>
  <c r="R100" i="12"/>
  <c r="I35" i="2"/>
  <c r="I101" i="15"/>
  <c r="J13" i="15" s="1"/>
  <c r="J36" i="2" s="1"/>
  <c r="K81" i="5" s="1"/>
  <c r="R55" i="12"/>
  <c r="H43" i="2"/>
  <c r="AB43" i="2" s="1"/>
  <c r="AA13" i="2"/>
  <c r="R38" i="2"/>
  <c r="AB38" i="2" s="1"/>
  <c r="L36" i="5"/>
  <c r="R59" i="15"/>
  <c r="S16" i="15" s="1"/>
  <c r="R108" i="12"/>
  <c r="I60" i="15"/>
  <c r="J17" i="15" s="1"/>
  <c r="J40" i="2" s="1"/>
  <c r="K85" i="5" s="1"/>
  <c r="S21" i="15"/>
  <c r="S44" i="2" s="1"/>
  <c r="K40" i="5"/>
  <c r="AA18" i="2"/>
  <c r="H109" i="15"/>
  <c r="I21" i="15" s="1"/>
  <c r="I110" i="15" s="1"/>
  <c r="H17" i="2"/>
  <c r="H61" i="15"/>
  <c r="I18" i="15" s="1"/>
  <c r="I62" i="15" s="1"/>
  <c r="I39" i="2"/>
  <c r="H61" i="12"/>
  <c r="J20" i="15"/>
  <c r="J43" i="2" s="1"/>
  <c r="K88" i="5" s="1"/>
  <c r="H40" i="2"/>
  <c r="AB40" i="2" s="1"/>
  <c r="I101" i="12"/>
  <c r="I12" i="2"/>
  <c r="H56" i="15"/>
  <c r="H101" i="15"/>
  <c r="H35" i="2"/>
  <c r="J21" i="15"/>
  <c r="J44" i="2" s="1"/>
  <c r="K89" i="5" s="1"/>
  <c r="I111" i="15"/>
  <c r="S42" i="2"/>
  <c r="AC42" i="2" s="1"/>
  <c r="S108" i="15"/>
  <c r="S63" i="15"/>
  <c r="I45" i="2"/>
  <c r="H105" i="15"/>
  <c r="H39" i="2"/>
  <c r="H60" i="15"/>
  <c r="AB12" i="2" l="1"/>
  <c r="R63" i="12"/>
  <c r="S20" i="12" s="1"/>
  <c r="R64" i="12"/>
  <c r="X36" i="8"/>
  <c r="R109" i="12"/>
  <c r="S19" i="2"/>
  <c r="S13" i="12"/>
  <c r="R33" i="12" s="1"/>
  <c r="I11" i="12"/>
  <c r="I55" i="12" s="1"/>
  <c r="I13" i="12"/>
  <c r="I102" i="12" s="1"/>
  <c r="H63" i="12"/>
  <c r="I20" i="12" s="1"/>
  <c r="H19" i="2"/>
  <c r="AB19" i="2" s="1"/>
  <c r="S63" i="12"/>
  <c r="T20" i="12" s="1"/>
  <c r="I63" i="12"/>
  <c r="I108" i="12"/>
  <c r="I19" i="2"/>
  <c r="R103" i="12"/>
  <c r="R104" i="12"/>
  <c r="S16" i="12" s="1"/>
  <c r="I16" i="2"/>
  <c r="X47" i="8"/>
  <c r="H57" i="12"/>
  <c r="I14" i="12" s="1"/>
  <c r="I58" i="12" s="1"/>
  <c r="I60" i="12"/>
  <c r="J17" i="12" s="1"/>
  <c r="AB64" i="2"/>
  <c r="Y63" i="8" s="1"/>
  <c r="I111" i="12"/>
  <c r="I22" i="2"/>
  <c r="R58" i="12"/>
  <c r="H13" i="2"/>
  <c r="AB13" i="2" s="1"/>
  <c r="R15" i="2"/>
  <c r="AB15" i="2" s="1"/>
  <c r="Y40" i="8" s="1"/>
  <c r="S18" i="12"/>
  <c r="S100" i="12"/>
  <c r="T12" i="12" s="1"/>
  <c r="J22" i="12"/>
  <c r="J22" i="2" s="1"/>
  <c r="O44" i="5" s="1"/>
  <c r="S11" i="2"/>
  <c r="AB62" i="2"/>
  <c r="Y61" i="8" s="1"/>
  <c r="AC60" i="2"/>
  <c r="Z59" i="8" s="1"/>
  <c r="I66" i="12"/>
  <c r="AB66" i="2"/>
  <c r="Y65" i="8" s="1"/>
  <c r="R31" i="12"/>
  <c r="R14" i="2"/>
  <c r="AB14" i="2" s="1"/>
  <c r="H31" i="12"/>
  <c r="H60" i="12"/>
  <c r="H16" i="2"/>
  <c r="AB16" i="2" s="1"/>
  <c r="AB65" i="2"/>
  <c r="Y64" i="8" s="1"/>
  <c r="H105" i="12"/>
  <c r="Y45" i="8"/>
  <c r="I104" i="12"/>
  <c r="Y43" i="8"/>
  <c r="I59" i="12"/>
  <c r="S22" i="12"/>
  <c r="AC71" i="2" s="1"/>
  <c r="Z70" i="8" s="1"/>
  <c r="I15" i="2"/>
  <c r="Y37" i="8"/>
  <c r="I18" i="12"/>
  <c r="I62" i="12" s="1"/>
  <c r="J13" i="12"/>
  <c r="Y35" i="8"/>
  <c r="S17" i="2"/>
  <c r="AC62" i="2"/>
  <c r="Z61" i="8" s="1"/>
  <c r="Y47" i="8"/>
  <c r="AB11" i="2"/>
  <c r="AB17" i="2"/>
  <c r="AB21" i="2"/>
  <c r="Q32" i="15"/>
  <c r="R56" i="15"/>
  <c r="R101" i="15"/>
  <c r="R111" i="15"/>
  <c r="S22" i="15"/>
  <c r="S45" i="2" s="1"/>
  <c r="AC45" i="2" s="1"/>
  <c r="R35" i="2"/>
  <c r="AB35" i="2" s="1"/>
  <c r="R66" i="15"/>
  <c r="AA18" i="6"/>
  <c r="X43" i="8" s="1"/>
  <c r="T19" i="15"/>
  <c r="T42" i="2" s="1"/>
  <c r="L87" i="5" s="1"/>
  <c r="L59" i="5"/>
  <c r="AA14" i="6"/>
  <c r="X39" i="8" s="1"/>
  <c r="L58" i="5"/>
  <c r="AA13" i="6"/>
  <c r="X38" i="8" s="1"/>
  <c r="S17" i="15"/>
  <c r="S15" i="15"/>
  <c r="S12" i="15"/>
  <c r="S56" i="15" s="1"/>
  <c r="H31" i="15"/>
  <c r="R31" i="15"/>
  <c r="AB39" i="2"/>
  <c r="S60" i="15"/>
  <c r="S14" i="12"/>
  <c r="AC34" i="2"/>
  <c r="AD44" i="2"/>
  <c r="S12" i="12"/>
  <c r="I13" i="15"/>
  <c r="I102" i="15" s="1"/>
  <c r="I44" i="2"/>
  <c r="AC44" i="2" s="1"/>
  <c r="F19" i="5"/>
  <c r="S61" i="12"/>
  <c r="S110" i="15"/>
  <c r="S65" i="15"/>
  <c r="I65" i="15"/>
  <c r="J22" i="15" s="1"/>
  <c r="J45" i="2" s="1"/>
  <c r="K90" i="5" s="1"/>
  <c r="I107" i="15"/>
  <c r="J19" i="15" s="1"/>
  <c r="J42" i="2" s="1"/>
  <c r="I41" i="2"/>
  <c r="AC41" i="2" s="1"/>
  <c r="S103" i="15"/>
  <c r="S39" i="2"/>
  <c r="AC39" i="2" s="1"/>
  <c r="T20" i="15"/>
  <c r="T43" i="2" s="1"/>
  <c r="S106" i="12"/>
  <c r="S58" i="15"/>
  <c r="S100" i="15"/>
  <c r="S105" i="15"/>
  <c r="I17" i="15"/>
  <c r="I61" i="15" s="1"/>
  <c r="S55" i="15"/>
  <c r="S21" i="12" l="1"/>
  <c r="S65" i="12" s="1"/>
  <c r="AC19" i="2"/>
  <c r="I100" i="12"/>
  <c r="J12" i="12" s="1"/>
  <c r="J12" i="2" s="1"/>
  <c r="I13" i="2"/>
  <c r="I57" i="12"/>
  <c r="J14" i="12" s="1"/>
  <c r="S13" i="2"/>
  <c r="S57" i="12"/>
  <c r="I11" i="2"/>
  <c r="AC11" i="2" s="1"/>
  <c r="Z36" i="8" s="1"/>
  <c r="S102" i="12"/>
  <c r="S15" i="12"/>
  <c r="S59" i="12" s="1"/>
  <c r="H33" i="12"/>
  <c r="J20" i="12"/>
  <c r="J20" i="2" s="1"/>
  <c r="O42" i="5" s="1"/>
  <c r="I107" i="12"/>
  <c r="J19" i="12" s="1"/>
  <c r="I18" i="2"/>
  <c r="Y41" i="8"/>
  <c r="S62" i="12"/>
  <c r="AC67" i="2"/>
  <c r="Z66" i="8" s="1"/>
  <c r="S107" i="12"/>
  <c r="S18" i="2"/>
  <c r="I14" i="2"/>
  <c r="I103" i="12"/>
  <c r="J15" i="12" s="1"/>
  <c r="J15" i="2" s="1"/>
  <c r="O37" i="5" s="1"/>
  <c r="T12" i="2"/>
  <c r="P34" i="5" s="1"/>
  <c r="I17" i="12"/>
  <c r="Y38" i="8"/>
  <c r="J16" i="12"/>
  <c r="J16" i="2" s="1"/>
  <c r="O38" i="5" s="1"/>
  <c r="AC70" i="2"/>
  <c r="Z69" i="8" s="1"/>
  <c r="T20" i="2"/>
  <c r="P42" i="5" s="1"/>
  <c r="AD69" i="2"/>
  <c r="AA68" i="8" s="1"/>
  <c r="AC64" i="2"/>
  <c r="Z63" i="8" s="1"/>
  <c r="S22" i="2"/>
  <c r="AC22" i="2" s="1"/>
  <c r="S20" i="2"/>
  <c r="S58" i="12"/>
  <c r="Y42" i="8"/>
  <c r="J17" i="2"/>
  <c r="O39" i="5" s="1"/>
  <c r="Y36" i="8"/>
  <c r="Z44" i="8"/>
  <c r="I109" i="12"/>
  <c r="AC69" i="2"/>
  <c r="Z68" i="8" s="1"/>
  <c r="S111" i="12"/>
  <c r="S105" i="12"/>
  <c r="AC65" i="2"/>
  <c r="Z64" i="8" s="1"/>
  <c r="Y44" i="8"/>
  <c r="Y39" i="8"/>
  <c r="S66" i="12"/>
  <c r="AD61" i="2"/>
  <c r="AA60" i="8" s="1"/>
  <c r="G19" i="5"/>
  <c r="Y46" i="8"/>
  <c r="J13" i="2"/>
  <c r="O35" i="5" s="1"/>
  <c r="I32" i="12"/>
  <c r="S32" i="12"/>
  <c r="AC61" i="2"/>
  <c r="Z60" i="8" s="1"/>
  <c r="R32" i="12"/>
  <c r="H32" i="12"/>
  <c r="AC63" i="2"/>
  <c r="Z62" i="8" s="1"/>
  <c r="S13" i="15"/>
  <c r="S102" i="15" s="1"/>
  <c r="S111" i="15"/>
  <c r="S66" i="15"/>
  <c r="S101" i="15"/>
  <c r="T13" i="15" s="1"/>
  <c r="T15" i="15"/>
  <c r="T38" i="2" s="1"/>
  <c r="S35" i="2"/>
  <c r="AC35" i="2" s="1"/>
  <c r="AD43" i="2"/>
  <c r="L88" i="5"/>
  <c r="S106" i="15"/>
  <c r="S40" i="2"/>
  <c r="S61" i="15"/>
  <c r="S59" i="15"/>
  <c r="S38" i="2"/>
  <c r="AC38" i="2" s="1"/>
  <c r="S104" i="15"/>
  <c r="H32" i="15"/>
  <c r="R32" i="15"/>
  <c r="AD42" i="2"/>
  <c r="K87" i="5"/>
  <c r="T12" i="15"/>
  <c r="T17" i="15"/>
  <c r="T40" i="2" s="1"/>
  <c r="S14" i="2"/>
  <c r="S103" i="12"/>
  <c r="S56" i="12"/>
  <c r="S12" i="2"/>
  <c r="S101" i="12"/>
  <c r="S109" i="12"/>
  <c r="S64" i="12"/>
  <c r="S60" i="12"/>
  <c r="I64" i="12"/>
  <c r="I57" i="15"/>
  <c r="J14" i="15" s="1"/>
  <c r="J37" i="2" s="1"/>
  <c r="K82" i="5" s="1"/>
  <c r="I36" i="2"/>
  <c r="I20" i="2"/>
  <c r="T18" i="12"/>
  <c r="T22" i="15"/>
  <c r="T45" i="2" s="1"/>
  <c r="S21" i="2"/>
  <c r="S16" i="2"/>
  <c r="I106" i="15"/>
  <c r="J18" i="15" s="1"/>
  <c r="J41" i="2" s="1"/>
  <c r="I40" i="2"/>
  <c r="T14" i="12" l="1"/>
  <c r="S110" i="12"/>
  <c r="AC13" i="2"/>
  <c r="Z38" i="8" s="1"/>
  <c r="S104" i="12"/>
  <c r="T16" i="12" s="1"/>
  <c r="S15" i="2"/>
  <c r="AC15" i="2" s="1"/>
  <c r="AD20" i="2"/>
  <c r="AA45" i="8" s="1"/>
  <c r="J21" i="12"/>
  <c r="J21" i="2" s="1"/>
  <c r="O43" i="5" s="1"/>
  <c r="AC18" i="2"/>
  <c r="Z43" i="8" s="1"/>
  <c r="T17" i="12"/>
  <c r="T17" i="2" s="1"/>
  <c r="P39" i="5" s="1"/>
  <c r="T19" i="12"/>
  <c r="T19" i="2" s="1"/>
  <c r="P41" i="5" s="1"/>
  <c r="T22" i="12"/>
  <c r="T22" i="2" s="1"/>
  <c r="P44" i="5" s="1"/>
  <c r="AD12" i="2"/>
  <c r="AA37" i="8" s="1"/>
  <c r="I61" i="12"/>
  <c r="I17" i="2"/>
  <c r="AC17" i="2" s="1"/>
  <c r="I106" i="12"/>
  <c r="AC66" i="2"/>
  <c r="Z65" i="8" s="1"/>
  <c r="J19" i="2"/>
  <c r="O41" i="5" s="1"/>
  <c r="AD68" i="2"/>
  <c r="AA67" i="8" s="1"/>
  <c r="T15" i="12"/>
  <c r="AD71" i="2"/>
  <c r="AA70" i="8" s="1"/>
  <c r="T14" i="2"/>
  <c r="P36" i="5" s="1"/>
  <c r="O34" i="5"/>
  <c r="Z47" i="8"/>
  <c r="AD66" i="2"/>
  <c r="AA65" i="8" s="1"/>
  <c r="J14" i="2"/>
  <c r="O36" i="5" s="1"/>
  <c r="T18" i="2"/>
  <c r="AC16" i="2"/>
  <c r="AC12" i="2"/>
  <c r="AC21" i="2"/>
  <c r="AC20" i="2"/>
  <c r="AC14" i="2"/>
  <c r="S36" i="2"/>
  <c r="AC36" i="2" s="1"/>
  <c r="R33" i="15"/>
  <c r="S57" i="15"/>
  <c r="T14" i="15" s="1"/>
  <c r="T37" i="2" s="1"/>
  <c r="H33" i="15"/>
  <c r="T18" i="15"/>
  <c r="T41" i="2" s="1"/>
  <c r="L86" i="5" s="1"/>
  <c r="AC40" i="2"/>
  <c r="AD45" i="2"/>
  <c r="L90" i="5"/>
  <c r="AD40" i="2"/>
  <c r="L85" i="5"/>
  <c r="T16" i="15"/>
  <c r="T39" i="2" s="1"/>
  <c r="AD38" i="2"/>
  <c r="L83" i="5"/>
  <c r="T36" i="2"/>
  <c r="I33" i="15"/>
  <c r="S33" i="15"/>
  <c r="I32" i="15"/>
  <c r="S32" i="15"/>
  <c r="K86" i="5"/>
  <c r="T13" i="12"/>
  <c r="T21" i="12"/>
  <c r="T35" i="2"/>
  <c r="AD63" i="2" l="1"/>
  <c r="AA62" i="8" s="1"/>
  <c r="J18" i="12"/>
  <c r="J18" i="2" s="1"/>
  <c r="O40" i="5" s="1"/>
  <c r="AD19" i="2"/>
  <c r="AD67" i="2"/>
  <c r="AA66" i="8" s="1"/>
  <c r="AD17" i="2"/>
  <c r="Z42" i="8"/>
  <c r="T15" i="2"/>
  <c r="AD64" i="2"/>
  <c r="AA63" i="8" s="1"/>
  <c r="H19" i="5"/>
  <c r="Z46" i="8"/>
  <c r="AD22" i="2"/>
  <c r="Z37" i="8"/>
  <c r="AD14" i="2"/>
  <c r="T21" i="2"/>
  <c r="AD21" i="2" s="1"/>
  <c r="AD70" i="2"/>
  <c r="AA69" i="8" s="1"/>
  <c r="Z41" i="8"/>
  <c r="AD62" i="2"/>
  <c r="AA61" i="8" s="1"/>
  <c r="I33" i="12"/>
  <c r="S33" i="12"/>
  <c r="Z40" i="8"/>
  <c r="P40" i="5"/>
  <c r="T16" i="2"/>
  <c r="AD65" i="2"/>
  <c r="AA64" i="8" s="1"/>
  <c r="Z39" i="8"/>
  <c r="Z45" i="8"/>
  <c r="AD41" i="2"/>
  <c r="L84" i="5"/>
  <c r="AD39" i="2"/>
  <c r="AD37" i="2"/>
  <c r="L82" i="5"/>
  <c r="AD36" i="2"/>
  <c r="L81" i="5"/>
  <c r="AD35" i="2"/>
  <c r="L80" i="5"/>
  <c r="T13" i="2"/>
  <c r="C93" i="15"/>
  <c r="M93" i="12"/>
  <c r="M112" i="12" s="1"/>
  <c r="C93" i="12"/>
  <c r="D5" i="12" s="1"/>
  <c r="M93" i="15"/>
  <c r="P43" i="5" l="1"/>
  <c r="AA44" i="8"/>
  <c r="AA42" i="8"/>
  <c r="AD18" i="2"/>
  <c r="AA43" i="8" s="1"/>
  <c r="D94" i="12"/>
  <c r="AA46" i="8"/>
  <c r="AA47" i="8"/>
  <c r="P38" i="5"/>
  <c r="AD16" i="2"/>
  <c r="P37" i="5"/>
  <c r="AD15" i="2"/>
  <c r="AA39" i="8"/>
  <c r="P35" i="5"/>
  <c r="N5" i="15"/>
  <c r="N28" i="2" s="1"/>
  <c r="N4" i="15"/>
  <c r="N48" i="15" s="1"/>
  <c r="AD13" i="2"/>
  <c r="D4" i="12"/>
  <c r="C112" i="12"/>
  <c r="M112" i="15"/>
  <c r="N5" i="12"/>
  <c r="C112" i="15"/>
  <c r="D5" i="15"/>
  <c r="D4" i="15"/>
  <c r="N4" i="12"/>
  <c r="D5" i="2"/>
  <c r="D49" i="12"/>
  <c r="E6" i="12" l="1"/>
  <c r="E50" i="12" s="1"/>
  <c r="I19" i="5"/>
  <c r="AA38" i="8"/>
  <c r="N94" i="12"/>
  <c r="X54" i="2"/>
  <c r="U53" i="8" s="1"/>
  <c r="AA40" i="8"/>
  <c r="AA41" i="8"/>
  <c r="D23" i="12"/>
  <c r="N93" i="15"/>
  <c r="O5" i="15" s="1"/>
  <c r="N27" i="2"/>
  <c r="N46" i="2" s="1"/>
  <c r="N5" i="2"/>
  <c r="D48" i="12"/>
  <c r="D67" i="12" s="1"/>
  <c r="N23" i="15"/>
  <c r="N49" i="15"/>
  <c r="D93" i="12"/>
  <c r="D112" i="12" s="1"/>
  <c r="D4" i="2"/>
  <c r="N49" i="12"/>
  <c r="N94" i="15"/>
  <c r="D28" i="2"/>
  <c r="X28" i="2" s="1"/>
  <c r="D94" i="15"/>
  <c r="D49" i="15"/>
  <c r="N4" i="2"/>
  <c r="N93" i="12"/>
  <c r="N23" i="12"/>
  <c r="N48" i="12"/>
  <c r="D27" i="2"/>
  <c r="D23" i="15"/>
  <c r="D93" i="15"/>
  <c r="D48" i="15"/>
  <c r="N112" i="12" l="1"/>
  <c r="E95" i="12"/>
  <c r="E6" i="2"/>
  <c r="G28" i="5" s="1"/>
  <c r="O6" i="12"/>
  <c r="O95" i="12" s="1"/>
  <c r="N72" i="2"/>
  <c r="Y55" i="2"/>
  <c r="V54" i="8" s="1"/>
  <c r="D72" i="2"/>
  <c r="X53" i="2"/>
  <c r="X5" i="6"/>
  <c r="X5" i="2"/>
  <c r="N23" i="6"/>
  <c r="G51" i="5"/>
  <c r="D23" i="2"/>
  <c r="C3" i="5" s="1"/>
  <c r="F7" i="12"/>
  <c r="N112" i="15"/>
  <c r="O4" i="15"/>
  <c r="O6" i="15"/>
  <c r="E4" i="15"/>
  <c r="N67" i="15"/>
  <c r="E4" i="12"/>
  <c r="E5" i="12"/>
  <c r="E6" i="15"/>
  <c r="E29" i="2" s="1"/>
  <c r="C74" i="5" s="1"/>
  <c r="O49" i="15"/>
  <c r="O94" i="15"/>
  <c r="O28" i="2"/>
  <c r="D73" i="5" s="1"/>
  <c r="D46" i="2"/>
  <c r="X27" i="2"/>
  <c r="O4" i="12"/>
  <c r="N67" i="12"/>
  <c r="O5" i="12"/>
  <c r="D67" i="15"/>
  <c r="E5" i="15"/>
  <c r="D112" i="15"/>
  <c r="N23" i="2"/>
  <c r="N49" i="2" s="1"/>
  <c r="X4" i="2"/>
  <c r="O50" i="12" l="1"/>
  <c r="P7" i="12" s="1"/>
  <c r="X72" i="2"/>
  <c r="S18" i="8" s="1"/>
  <c r="U52" i="8"/>
  <c r="O6" i="2"/>
  <c r="H28" i="5" s="1"/>
  <c r="U30" i="8"/>
  <c r="O72" i="2"/>
  <c r="F96" i="12"/>
  <c r="E5" i="2"/>
  <c r="G27" i="5" s="1"/>
  <c r="Y54" i="2"/>
  <c r="V53" i="8" s="1"/>
  <c r="E93" i="12"/>
  <c r="G50" i="5"/>
  <c r="X4" i="6"/>
  <c r="X23" i="6" s="1"/>
  <c r="C9" i="5" s="1"/>
  <c r="D23" i="6"/>
  <c r="D24" i="15"/>
  <c r="E6" i="1"/>
  <c r="F7" i="2"/>
  <c r="F51" i="12"/>
  <c r="O23" i="15"/>
  <c r="X46" i="2"/>
  <c r="C6" i="5" s="1"/>
  <c r="C20" i="5"/>
  <c r="D49" i="2"/>
  <c r="C22" i="5"/>
  <c r="O48" i="15"/>
  <c r="O93" i="15"/>
  <c r="O27" i="2"/>
  <c r="D72" i="5" s="1"/>
  <c r="P6" i="15"/>
  <c r="P29" i="2" s="1"/>
  <c r="O50" i="15"/>
  <c r="O95" i="15"/>
  <c r="E4" i="2"/>
  <c r="E48" i="12"/>
  <c r="O29" i="2"/>
  <c r="D74" i="5" s="1"/>
  <c r="E50" i="15"/>
  <c r="E95" i="15"/>
  <c r="E94" i="12"/>
  <c r="E112" i="12" s="1"/>
  <c r="E23" i="12"/>
  <c r="E49" i="12"/>
  <c r="E23" i="15"/>
  <c r="E93" i="15"/>
  <c r="E27" i="2"/>
  <c r="C72" i="5" s="1"/>
  <c r="E48" i="15"/>
  <c r="O23" i="12"/>
  <c r="O4" i="2"/>
  <c r="O93" i="12"/>
  <c r="O48" i="12"/>
  <c r="E7" i="1"/>
  <c r="C4" i="5"/>
  <c r="O49" i="12"/>
  <c r="O94" i="12"/>
  <c r="O5" i="2"/>
  <c r="X23" i="2"/>
  <c r="C15" i="5"/>
  <c r="C17" i="5"/>
  <c r="C14" i="5"/>
  <c r="E94" i="15"/>
  <c r="E28" i="2"/>
  <c r="E49" i="15"/>
  <c r="C21" i="5"/>
  <c r="Y6" i="2" l="1"/>
  <c r="E27" i="12"/>
  <c r="E34" i="12" s="1"/>
  <c r="F4" i="12" s="1"/>
  <c r="O27" i="12"/>
  <c r="O34" i="12" s="1"/>
  <c r="P4" i="12" s="1"/>
  <c r="P51" i="12"/>
  <c r="P7" i="2"/>
  <c r="Z7" i="2" s="1"/>
  <c r="P96" i="12"/>
  <c r="G8" i="12"/>
  <c r="G52" i="12" s="1"/>
  <c r="F5" i="12"/>
  <c r="F5" i="2" s="1"/>
  <c r="Z56" i="2"/>
  <c r="W55" i="8" s="1"/>
  <c r="U29" i="8"/>
  <c r="E72" i="2"/>
  <c r="Y53" i="2"/>
  <c r="J22" i="8"/>
  <c r="G26" i="5"/>
  <c r="H27" i="5"/>
  <c r="O23" i="6"/>
  <c r="H51" i="5"/>
  <c r="Y6" i="6"/>
  <c r="E23" i="2"/>
  <c r="D3" i="5" s="1"/>
  <c r="Z7" i="6"/>
  <c r="K53" i="5"/>
  <c r="H49" i="5"/>
  <c r="X49" i="2"/>
  <c r="C8" i="5"/>
  <c r="P5" i="15"/>
  <c r="P28" i="2" s="1"/>
  <c r="Y28" i="2"/>
  <c r="C73" i="5"/>
  <c r="O112" i="15"/>
  <c r="O46" i="2"/>
  <c r="E67" i="12"/>
  <c r="O67" i="15"/>
  <c r="P7" i="15"/>
  <c r="Y29" i="2"/>
  <c r="Y4" i="2"/>
  <c r="F7" i="15"/>
  <c r="F96" i="15" s="1"/>
  <c r="F6" i="12"/>
  <c r="P95" i="15"/>
  <c r="P50" i="15"/>
  <c r="P6" i="12"/>
  <c r="F6" i="15"/>
  <c r="F50" i="15" s="1"/>
  <c r="F5" i="15"/>
  <c r="F49" i="15" s="1"/>
  <c r="O67" i="12"/>
  <c r="P5" i="12"/>
  <c r="Y5" i="2"/>
  <c r="E8" i="1"/>
  <c r="C5" i="5"/>
  <c r="C7" i="5"/>
  <c r="E112" i="15"/>
  <c r="O112" i="12"/>
  <c r="Y27" i="2"/>
  <c r="E46" i="2"/>
  <c r="H26" i="5"/>
  <c r="O23" i="2"/>
  <c r="E67" i="15"/>
  <c r="V31" i="8" l="1"/>
  <c r="G97" i="12"/>
  <c r="H9" i="12" s="1"/>
  <c r="O37" i="12"/>
  <c r="Q8" i="12"/>
  <c r="F28" i="12" s="1"/>
  <c r="Y72" i="2"/>
  <c r="T18" i="8" s="1"/>
  <c r="V52" i="8"/>
  <c r="F94" i="12"/>
  <c r="F49" i="12"/>
  <c r="W32" i="8"/>
  <c r="E18" i="5"/>
  <c r="G8" i="2"/>
  <c r="K30" i="5" s="1"/>
  <c r="P48" i="12"/>
  <c r="V29" i="8"/>
  <c r="P94" i="12"/>
  <c r="P95" i="12"/>
  <c r="F50" i="12"/>
  <c r="E16" i="5"/>
  <c r="E24" i="15"/>
  <c r="D21" i="5"/>
  <c r="P94" i="15"/>
  <c r="P49" i="15"/>
  <c r="F6" i="1"/>
  <c r="Y4" i="6"/>
  <c r="G49" i="5"/>
  <c r="E23" i="6"/>
  <c r="H50" i="5"/>
  <c r="Y5" i="6"/>
  <c r="V30" i="8" s="1"/>
  <c r="D20" i="5"/>
  <c r="E27" i="15"/>
  <c r="E34" i="15" s="1"/>
  <c r="F4" i="15" s="1"/>
  <c r="F93" i="15" s="1"/>
  <c r="O27" i="15"/>
  <c r="O34" i="15" s="1"/>
  <c r="P30" i="2"/>
  <c r="E49" i="2"/>
  <c r="D22" i="5"/>
  <c r="Q7" i="15"/>
  <c r="P27" i="15" s="1"/>
  <c r="O49" i="2"/>
  <c r="Y46" i="2"/>
  <c r="D8" i="5" s="1"/>
  <c r="P96" i="15"/>
  <c r="P51" i="15"/>
  <c r="F51" i="15"/>
  <c r="G8" i="15" s="1"/>
  <c r="F30" i="2"/>
  <c r="F95" i="12"/>
  <c r="F6" i="2"/>
  <c r="F23" i="12"/>
  <c r="F48" i="12"/>
  <c r="F4" i="2"/>
  <c r="F93" i="12"/>
  <c r="Y23" i="2"/>
  <c r="D17" i="5"/>
  <c r="F95" i="15"/>
  <c r="G7" i="15" s="1"/>
  <c r="G30" i="2" s="1"/>
  <c r="G75" i="5" s="1"/>
  <c r="P50" i="12"/>
  <c r="P6" i="2"/>
  <c r="F29" i="2"/>
  <c r="Z29" i="2" s="1"/>
  <c r="D14" i="5"/>
  <c r="D15" i="5"/>
  <c r="P4" i="2"/>
  <c r="F28" i="2"/>
  <c r="Z28" i="2" s="1"/>
  <c r="F94" i="15"/>
  <c r="G6" i="15" s="1"/>
  <c r="G50" i="15" s="1"/>
  <c r="P49" i="12"/>
  <c r="P5" i="2"/>
  <c r="P23" i="12"/>
  <c r="P93" i="12"/>
  <c r="D4" i="5"/>
  <c r="F7" i="1"/>
  <c r="Q97" i="12" l="1"/>
  <c r="Q52" i="12"/>
  <c r="Q8" i="2"/>
  <c r="L30" i="5" s="1"/>
  <c r="P28" i="12"/>
  <c r="G6" i="12"/>
  <c r="G95" i="12" s="1"/>
  <c r="Z54" i="2"/>
  <c r="W53" i="8" s="1"/>
  <c r="AA57" i="2"/>
  <c r="X56" i="8" s="1"/>
  <c r="H9" i="2"/>
  <c r="P112" i="12"/>
  <c r="Q6" i="12"/>
  <c r="G7" i="12"/>
  <c r="G96" i="12" s="1"/>
  <c r="Z55" i="2"/>
  <c r="W54" i="8" s="1"/>
  <c r="P72" i="2"/>
  <c r="Z53" i="2"/>
  <c r="W52" i="8" s="1"/>
  <c r="F67" i="12"/>
  <c r="F72" i="2"/>
  <c r="D7" i="5"/>
  <c r="Q6" i="15"/>
  <c r="Q95" i="15" s="1"/>
  <c r="Z6" i="6"/>
  <c r="Z5" i="2"/>
  <c r="Z5" i="6"/>
  <c r="L53" i="5"/>
  <c r="AA8" i="6"/>
  <c r="Z4" i="6"/>
  <c r="F23" i="6"/>
  <c r="Y23" i="6"/>
  <c r="D9" i="5" s="1"/>
  <c r="Z30" i="2"/>
  <c r="Q8" i="15"/>
  <c r="Q97" i="15" s="1"/>
  <c r="F27" i="15"/>
  <c r="D6" i="5"/>
  <c r="Q96" i="15"/>
  <c r="F27" i="2"/>
  <c r="F46" i="2" s="1"/>
  <c r="F48" i="15"/>
  <c r="F67" i="15" s="1"/>
  <c r="F23" i="15"/>
  <c r="O37" i="15"/>
  <c r="Y49" i="2"/>
  <c r="P4" i="15"/>
  <c r="G52" i="15"/>
  <c r="G97" i="15"/>
  <c r="G31" i="2"/>
  <c r="G76" i="5" s="1"/>
  <c r="Q51" i="15"/>
  <c r="G5" i="12"/>
  <c r="F23" i="2"/>
  <c r="G6" i="1" s="1"/>
  <c r="Q30" i="2"/>
  <c r="Z6" i="2"/>
  <c r="H98" i="12"/>
  <c r="F112" i="12"/>
  <c r="H53" i="12"/>
  <c r="Z4" i="2"/>
  <c r="D5" i="5"/>
  <c r="F8" i="1"/>
  <c r="P67" i="12"/>
  <c r="F112" i="15"/>
  <c r="G51" i="15"/>
  <c r="Q7" i="12"/>
  <c r="G96" i="15"/>
  <c r="Q5" i="12"/>
  <c r="P23" i="2"/>
  <c r="G7" i="1" s="1"/>
  <c r="G29" i="2"/>
  <c r="G74" i="5" s="1"/>
  <c r="G95" i="15"/>
  <c r="H7" i="15" s="1"/>
  <c r="AA8" i="2" l="1"/>
  <c r="X33" i="8" s="1"/>
  <c r="R9" i="12"/>
  <c r="R9" i="2" s="1"/>
  <c r="G50" i="12"/>
  <c r="G6" i="2"/>
  <c r="K28" i="5" s="1"/>
  <c r="Z72" i="2"/>
  <c r="U18" i="8" s="1"/>
  <c r="G51" i="12"/>
  <c r="H8" i="12" s="1"/>
  <c r="Q6" i="2"/>
  <c r="L28" i="5" s="1"/>
  <c r="Q50" i="12"/>
  <c r="Q95" i="12"/>
  <c r="AA55" i="2"/>
  <c r="X54" i="8" s="1"/>
  <c r="AB58" i="2"/>
  <c r="Y57" i="8" s="1"/>
  <c r="K22" i="8"/>
  <c r="F27" i="12"/>
  <c r="F34" i="12" s="1"/>
  <c r="G4" i="12" s="1"/>
  <c r="P27" i="12"/>
  <c r="P34" i="12" s="1"/>
  <c r="Q4" i="12" s="1"/>
  <c r="W31" i="8"/>
  <c r="W29" i="8"/>
  <c r="G49" i="12"/>
  <c r="W30" i="8"/>
  <c r="Q94" i="12"/>
  <c r="G7" i="2"/>
  <c r="K29" i="5" s="1"/>
  <c r="L51" i="5"/>
  <c r="Q29" i="2"/>
  <c r="H74" i="5" s="1"/>
  <c r="Q50" i="15"/>
  <c r="R7" i="15" s="1"/>
  <c r="G27" i="15" s="1"/>
  <c r="P23" i="6"/>
  <c r="Z23" i="6"/>
  <c r="E9" i="5" s="1"/>
  <c r="K51" i="5"/>
  <c r="AA6" i="6"/>
  <c r="K52" i="5"/>
  <c r="F28" i="15"/>
  <c r="F34" i="15" s="1"/>
  <c r="P28" i="15"/>
  <c r="P34" i="15" s="1"/>
  <c r="AA30" i="2"/>
  <c r="H75" i="5"/>
  <c r="Q51" i="12"/>
  <c r="G94" i="12"/>
  <c r="R8" i="15"/>
  <c r="Q28" i="15" s="1"/>
  <c r="F49" i="2"/>
  <c r="G5" i="15"/>
  <c r="G94" i="15" s="1"/>
  <c r="G5" i="2"/>
  <c r="P93" i="15"/>
  <c r="P112" i="15" s="1"/>
  <c r="P48" i="15"/>
  <c r="P23" i="15"/>
  <c r="P27" i="2"/>
  <c r="P46" i="2" s="1"/>
  <c r="P49" i="2" s="1"/>
  <c r="Q31" i="2"/>
  <c r="Q52" i="15"/>
  <c r="R9" i="15" s="1"/>
  <c r="H9" i="15"/>
  <c r="Z23" i="2"/>
  <c r="E3" i="5"/>
  <c r="I10" i="12"/>
  <c r="E15" i="5"/>
  <c r="E17" i="5"/>
  <c r="E14" i="5"/>
  <c r="H8" i="15"/>
  <c r="H52" i="15" s="1"/>
  <c r="Q96" i="12"/>
  <c r="Q7" i="2"/>
  <c r="R53" i="12"/>
  <c r="E4" i="5"/>
  <c r="Q49" i="12"/>
  <c r="H7" i="12"/>
  <c r="E21" i="5"/>
  <c r="Q5" i="2"/>
  <c r="H96" i="15"/>
  <c r="H30" i="2"/>
  <c r="H51" i="15"/>
  <c r="G29" i="12" l="1"/>
  <c r="R98" i="12"/>
  <c r="Q29" i="12"/>
  <c r="AA6" i="2"/>
  <c r="X31" i="8" s="1"/>
  <c r="R7" i="12"/>
  <c r="R96" i="12" s="1"/>
  <c r="R51" i="15"/>
  <c r="I54" i="12"/>
  <c r="AB56" i="2"/>
  <c r="Y55" i="8" s="1"/>
  <c r="G4" i="2"/>
  <c r="K26" i="5" s="1"/>
  <c r="Q93" i="12"/>
  <c r="Q112" i="12" s="1"/>
  <c r="Q72" i="2"/>
  <c r="AA54" i="2"/>
  <c r="X53" i="8" s="1"/>
  <c r="R6" i="12"/>
  <c r="R6" i="2" s="1"/>
  <c r="H8" i="2"/>
  <c r="H6" i="12"/>
  <c r="H6" i="2" s="1"/>
  <c r="AA56" i="2"/>
  <c r="X55" i="8" s="1"/>
  <c r="AB9" i="2"/>
  <c r="G8" i="1"/>
  <c r="L22" i="8"/>
  <c r="AA29" i="2"/>
  <c r="R96" i="15"/>
  <c r="R8" i="12"/>
  <c r="R8" i="2" s="1"/>
  <c r="Q27" i="15"/>
  <c r="R30" i="2"/>
  <c r="AB30" i="2" s="1"/>
  <c r="L29" i="5"/>
  <c r="L27" i="5"/>
  <c r="L50" i="5"/>
  <c r="K49" i="5"/>
  <c r="K27" i="5"/>
  <c r="G23" i="6"/>
  <c r="G29" i="15"/>
  <c r="Q29" i="15"/>
  <c r="AA31" i="2"/>
  <c r="H76" i="5"/>
  <c r="R31" i="2"/>
  <c r="R52" i="15"/>
  <c r="E22" i="5"/>
  <c r="G28" i="15"/>
  <c r="G28" i="2"/>
  <c r="G73" i="5" s="1"/>
  <c r="G49" i="15"/>
  <c r="H6" i="15" s="1"/>
  <c r="Q5" i="15"/>
  <c r="E5" i="5"/>
  <c r="E7" i="5"/>
  <c r="R97" i="15"/>
  <c r="Z27" i="2"/>
  <c r="Q4" i="15"/>
  <c r="P67" i="15"/>
  <c r="H53" i="15"/>
  <c r="H98" i="15"/>
  <c r="H32" i="2"/>
  <c r="P37" i="15"/>
  <c r="I99" i="12"/>
  <c r="I10" i="2"/>
  <c r="H52" i="12"/>
  <c r="G4" i="15"/>
  <c r="G23" i="15" s="1"/>
  <c r="H97" i="12"/>
  <c r="Q23" i="12"/>
  <c r="H31" i="2"/>
  <c r="H97" i="15"/>
  <c r="I9" i="15" s="1"/>
  <c r="G23" i="12"/>
  <c r="G93" i="12"/>
  <c r="G112" i="12" s="1"/>
  <c r="AA7" i="2"/>
  <c r="Q4" i="2"/>
  <c r="G48" i="12"/>
  <c r="G67" i="12" s="1"/>
  <c r="S10" i="12"/>
  <c r="P37" i="12"/>
  <c r="AA5" i="2"/>
  <c r="Q48" i="12"/>
  <c r="Q67" i="12" s="1"/>
  <c r="H96" i="12"/>
  <c r="H7" i="2"/>
  <c r="H51" i="12"/>
  <c r="R53" i="15"/>
  <c r="R98" i="15"/>
  <c r="R32" i="2"/>
  <c r="I8" i="15"/>
  <c r="I52" i="15" s="1"/>
  <c r="G27" i="12" l="1"/>
  <c r="R7" i="2"/>
  <c r="AB7" i="2" s="1"/>
  <c r="R51" i="12"/>
  <c r="S8" i="12" s="1"/>
  <c r="H28" i="12" s="1"/>
  <c r="Q27" i="12"/>
  <c r="J11" i="12"/>
  <c r="S8" i="15"/>
  <c r="H28" i="15" s="1"/>
  <c r="H95" i="12"/>
  <c r="AC59" i="2"/>
  <c r="Z58" i="8" s="1"/>
  <c r="R30" i="12"/>
  <c r="H30" i="12"/>
  <c r="G23" i="2"/>
  <c r="H6" i="1" s="1"/>
  <c r="Y34" i="8"/>
  <c r="J11" i="2"/>
  <c r="O33" i="5" s="1"/>
  <c r="Q28" i="12"/>
  <c r="G28" i="12"/>
  <c r="R97" i="12"/>
  <c r="AB57" i="2"/>
  <c r="Y56" i="8" s="1"/>
  <c r="H50" i="12"/>
  <c r="G72" i="2"/>
  <c r="AA53" i="2"/>
  <c r="F16" i="5"/>
  <c r="R50" i="12"/>
  <c r="R95" i="12"/>
  <c r="R52" i="12"/>
  <c r="AB8" i="2"/>
  <c r="Q34" i="15"/>
  <c r="AB6" i="2"/>
  <c r="L26" i="5"/>
  <c r="L52" i="5"/>
  <c r="AA7" i="6"/>
  <c r="X32" i="8" s="1"/>
  <c r="K50" i="5"/>
  <c r="AA5" i="6"/>
  <c r="X30" i="8" s="1"/>
  <c r="S10" i="15"/>
  <c r="R30" i="15" s="1"/>
  <c r="S9" i="15"/>
  <c r="H29" i="15" s="1"/>
  <c r="AB31" i="2"/>
  <c r="Z46" i="2"/>
  <c r="E6" i="5" s="1"/>
  <c r="E20" i="5"/>
  <c r="G34" i="15"/>
  <c r="Q93" i="15"/>
  <c r="Q49" i="15"/>
  <c r="Q28" i="2"/>
  <c r="Q94" i="15"/>
  <c r="Q27" i="2"/>
  <c r="H72" i="5" s="1"/>
  <c r="Q23" i="15"/>
  <c r="Q48" i="15"/>
  <c r="AB32" i="2"/>
  <c r="I10" i="15"/>
  <c r="G27" i="2"/>
  <c r="G72" i="5" s="1"/>
  <c r="G93" i="15"/>
  <c r="G112" i="15" s="1"/>
  <c r="I9" i="12"/>
  <c r="G48" i="15"/>
  <c r="G67" i="15" s="1"/>
  <c r="I32" i="2"/>
  <c r="I53" i="15"/>
  <c r="I98" i="15"/>
  <c r="S99" i="12"/>
  <c r="S54" i="12"/>
  <c r="F18" i="5"/>
  <c r="S10" i="2"/>
  <c r="Q23" i="2"/>
  <c r="F4" i="5" s="1"/>
  <c r="H5" i="12"/>
  <c r="AA4" i="2"/>
  <c r="R5" i="12"/>
  <c r="I8" i="12"/>
  <c r="I31" i="2"/>
  <c r="I97" i="15"/>
  <c r="J9" i="15" s="1"/>
  <c r="J32" i="2" s="1"/>
  <c r="K77" i="5" s="1"/>
  <c r="H95" i="15"/>
  <c r="H50" i="15"/>
  <c r="H29" i="2"/>
  <c r="G34" i="12" l="1"/>
  <c r="H4" i="12" s="1"/>
  <c r="Q34" i="12"/>
  <c r="R4" i="12" s="1"/>
  <c r="R93" i="12" s="1"/>
  <c r="I7" i="12"/>
  <c r="I51" i="12" s="1"/>
  <c r="AA72" i="2"/>
  <c r="V18" i="8" s="1"/>
  <c r="X52" i="8"/>
  <c r="S52" i="15"/>
  <c r="S97" i="15"/>
  <c r="R28" i="15"/>
  <c r="S9" i="12"/>
  <c r="H29" i="12" s="1"/>
  <c r="F3" i="5"/>
  <c r="S31" i="2"/>
  <c r="AC31" i="2" s="1"/>
  <c r="Y31" i="8"/>
  <c r="Y32" i="8"/>
  <c r="R28" i="12"/>
  <c r="Y33" i="8"/>
  <c r="AB55" i="2"/>
  <c r="Y54" i="8" s="1"/>
  <c r="I7" i="2"/>
  <c r="I52" i="12"/>
  <c r="R5" i="2"/>
  <c r="I53" i="12"/>
  <c r="S7" i="12"/>
  <c r="AA23" i="2"/>
  <c r="H8" i="1" s="1"/>
  <c r="H49" i="12"/>
  <c r="AC10" i="2"/>
  <c r="Q37" i="15"/>
  <c r="L49" i="5"/>
  <c r="Q23" i="6"/>
  <c r="AA4" i="6"/>
  <c r="AA23" i="6" s="1"/>
  <c r="F9" i="5" s="1"/>
  <c r="R29" i="15"/>
  <c r="S32" i="2"/>
  <c r="AC32" i="2" s="1"/>
  <c r="H30" i="15"/>
  <c r="S53" i="15"/>
  <c r="S98" i="15"/>
  <c r="E8" i="5"/>
  <c r="Z49" i="2"/>
  <c r="AA28" i="2"/>
  <c r="H73" i="5"/>
  <c r="S52" i="12"/>
  <c r="R5" i="15"/>
  <c r="R6" i="15"/>
  <c r="R95" i="15" s="1"/>
  <c r="Q46" i="2"/>
  <c r="Q49" i="2" s="1"/>
  <c r="Q112" i="15"/>
  <c r="Q67" i="15"/>
  <c r="AA27" i="2"/>
  <c r="R4" i="15"/>
  <c r="G46" i="2"/>
  <c r="I99" i="15"/>
  <c r="I54" i="15"/>
  <c r="I33" i="2"/>
  <c r="H5" i="15"/>
  <c r="H28" i="2" s="1"/>
  <c r="H4" i="15"/>
  <c r="H27" i="2" s="1"/>
  <c r="I9" i="2"/>
  <c r="I98" i="12"/>
  <c r="F17" i="5"/>
  <c r="T11" i="12"/>
  <c r="J10" i="15"/>
  <c r="J33" i="2" s="1"/>
  <c r="K78" i="5" s="1"/>
  <c r="R94" i="12"/>
  <c r="R49" i="12"/>
  <c r="F21" i="5"/>
  <c r="I8" i="2"/>
  <c r="F15" i="5"/>
  <c r="H7" i="1"/>
  <c r="H23" i="12"/>
  <c r="F14" i="5"/>
  <c r="H5" i="2"/>
  <c r="H94" i="12"/>
  <c r="I97" i="12"/>
  <c r="R23" i="12"/>
  <c r="S33" i="2"/>
  <c r="H48" i="12"/>
  <c r="H93" i="12"/>
  <c r="H4" i="2"/>
  <c r="S99" i="15"/>
  <c r="S54" i="15"/>
  <c r="R48" i="12"/>
  <c r="I7" i="15"/>
  <c r="I51" i="15" s="1"/>
  <c r="S8" i="2"/>
  <c r="S97" i="12"/>
  <c r="G16" i="5"/>
  <c r="G18" i="5"/>
  <c r="R4" i="2" l="1"/>
  <c r="Q37" i="12"/>
  <c r="I96" i="12"/>
  <c r="J8" i="12" s="1"/>
  <c r="T9" i="15"/>
  <c r="S29" i="15" s="1"/>
  <c r="R29" i="12"/>
  <c r="S53" i="12"/>
  <c r="S98" i="12"/>
  <c r="S9" i="2"/>
  <c r="AC9" i="2" s="1"/>
  <c r="I6" i="12"/>
  <c r="I95" i="12" s="1"/>
  <c r="S5" i="12"/>
  <c r="S94" i="12" s="1"/>
  <c r="J10" i="12"/>
  <c r="J10" i="2" s="1"/>
  <c r="O32" i="5" s="1"/>
  <c r="Z35" i="8"/>
  <c r="R72" i="2"/>
  <c r="AD60" i="2"/>
  <c r="AA59" i="8" s="1"/>
  <c r="S31" i="12"/>
  <c r="I31" i="12"/>
  <c r="X29" i="8"/>
  <c r="F5" i="5"/>
  <c r="F7" i="5"/>
  <c r="R112" i="12"/>
  <c r="AB54" i="2"/>
  <c r="Y53" i="8" s="1"/>
  <c r="AB53" i="2"/>
  <c r="R27" i="12"/>
  <c r="H27" i="12"/>
  <c r="H34" i="12" s="1"/>
  <c r="I4" i="12" s="1"/>
  <c r="H67" i="12"/>
  <c r="AC56" i="2"/>
  <c r="Z55" i="8" s="1"/>
  <c r="S51" i="12"/>
  <c r="S7" i="2"/>
  <c r="AC7" i="2" s="1"/>
  <c r="S96" i="12"/>
  <c r="AC57" i="2"/>
  <c r="Z56" i="8" s="1"/>
  <c r="H72" i="2"/>
  <c r="AC58" i="2"/>
  <c r="Z57" i="8" s="1"/>
  <c r="J9" i="12"/>
  <c r="M22" i="8"/>
  <c r="AB5" i="2"/>
  <c r="R23" i="2"/>
  <c r="I7" i="1" s="1"/>
  <c r="T10" i="15"/>
  <c r="S30" i="15" s="1"/>
  <c r="T11" i="15"/>
  <c r="S31" i="15" s="1"/>
  <c r="T9" i="12"/>
  <c r="G49" i="2"/>
  <c r="F22" i="5"/>
  <c r="AA46" i="2"/>
  <c r="F8" i="5" s="1"/>
  <c r="F20" i="5"/>
  <c r="I29" i="15"/>
  <c r="R29" i="2"/>
  <c r="AB29" i="2" s="1"/>
  <c r="R50" i="15"/>
  <c r="S7" i="15" s="1"/>
  <c r="R48" i="15"/>
  <c r="R23" i="15"/>
  <c r="R27" i="2"/>
  <c r="AB27" i="2" s="1"/>
  <c r="R93" i="15"/>
  <c r="R94" i="15"/>
  <c r="R28" i="2"/>
  <c r="AB28" i="2" s="1"/>
  <c r="R49" i="15"/>
  <c r="AC33" i="2"/>
  <c r="J11" i="15"/>
  <c r="J34" i="2" s="1"/>
  <c r="K79" i="5" s="1"/>
  <c r="H93" i="15"/>
  <c r="H48" i="15"/>
  <c r="H49" i="15"/>
  <c r="H94" i="15"/>
  <c r="H23" i="15"/>
  <c r="T11" i="2"/>
  <c r="S6" i="12"/>
  <c r="H112" i="12"/>
  <c r="I96" i="15"/>
  <c r="J8" i="15" s="1"/>
  <c r="J31" i="2" s="1"/>
  <c r="K76" i="5" s="1"/>
  <c r="AC8" i="2"/>
  <c r="I5" i="12"/>
  <c r="H23" i="2"/>
  <c r="I6" i="1" s="1"/>
  <c r="I30" i="2"/>
  <c r="AB4" i="2"/>
  <c r="Y29" i="8" s="1"/>
  <c r="R67" i="12"/>
  <c r="H46" i="2"/>
  <c r="T32" i="2" l="1"/>
  <c r="L77" i="5" s="1"/>
  <c r="R34" i="12"/>
  <c r="S4" i="12" s="1"/>
  <c r="S23" i="12" s="1"/>
  <c r="T10" i="12"/>
  <c r="I30" i="12" s="1"/>
  <c r="I50" i="12"/>
  <c r="J7" i="12" s="1"/>
  <c r="J7" i="2" s="1"/>
  <c r="O29" i="5" s="1"/>
  <c r="I6" i="2"/>
  <c r="S49" i="12"/>
  <c r="T6" i="12" s="1"/>
  <c r="S5" i="2"/>
  <c r="AB72" i="2"/>
  <c r="W18" i="8" s="1"/>
  <c r="Y52" i="8"/>
  <c r="J8" i="2"/>
  <c r="O30" i="5" s="1"/>
  <c r="Z33" i="8"/>
  <c r="Z34" i="8"/>
  <c r="Z32" i="8"/>
  <c r="Y30" i="8"/>
  <c r="T8" i="12"/>
  <c r="S28" i="12" s="1"/>
  <c r="S29" i="12"/>
  <c r="I29" i="12"/>
  <c r="AD59" i="2"/>
  <c r="AA58" i="8" s="1"/>
  <c r="I93" i="12"/>
  <c r="T9" i="2"/>
  <c r="P31" i="5" s="1"/>
  <c r="G14" i="5"/>
  <c r="S6" i="2"/>
  <c r="S72" i="2"/>
  <c r="I49" i="12"/>
  <c r="AC54" i="2"/>
  <c r="Z53" i="8" s="1"/>
  <c r="J9" i="2"/>
  <c r="O31" i="5" s="1"/>
  <c r="G4" i="5"/>
  <c r="I30" i="15"/>
  <c r="P33" i="5"/>
  <c r="T33" i="2"/>
  <c r="AD33" i="2" s="1"/>
  <c r="I31" i="15"/>
  <c r="G20" i="5"/>
  <c r="F6" i="5"/>
  <c r="AA49" i="2"/>
  <c r="AD32" i="2"/>
  <c r="R27" i="15"/>
  <c r="R34" i="15" s="1"/>
  <c r="S4" i="15" s="1"/>
  <c r="H27" i="15"/>
  <c r="H34" i="15" s="1"/>
  <c r="H16" i="5"/>
  <c r="S5" i="15"/>
  <c r="S6" i="15"/>
  <c r="H49" i="2"/>
  <c r="AB46" i="2"/>
  <c r="G8" i="5" s="1"/>
  <c r="R112" i="15"/>
  <c r="R46" i="2"/>
  <c r="R49" i="2" s="1"/>
  <c r="R67" i="15"/>
  <c r="S30" i="2"/>
  <c r="AC30" i="2" s="1"/>
  <c r="S51" i="15"/>
  <c r="S96" i="15"/>
  <c r="H67" i="15"/>
  <c r="I5" i="15"/>
  <c r="I94" i="15" s="1"/>
  <c r="H112" i="15"/>
  <c r="I6" i="15"/>
  <c r="I29" i="2" s="1"/>
  <c r="AD11" i="2"/>
  <c r="R37" i="12"/>
  <c r="S50" i="12"/>
  <c r="S95" i="12"/>
  <c r="I94" i="12"/>
  <c r="H18" i="5"/>
  <c r="I5" i="2"/>
  <c r="G21" i="5"/>
  <c r="I48" i="12"/>
  <c r="I23" i="12"/>
  <c r="G17" i="5"/>
  <c r="G3" i="5"/>
  <c r="G15" i="5"/>
  <c r="AB23" i="2"/>
  <c r="I4" i="2"/>
  <c r="T34" i="2"/>
  <c r="S4" i="2"/>
  <c r="S93" i="12" l="1"/>
  <c r="T10" i="2"/>
  <c r="P32" i="5" s="1"/>
  <c r="S30" i="12"/>
  <c r="S48" i="12"/>
  <c r="AC6" i="2"/>
  <c r="Z31" i="8" s="1"/>
  <c r="I28" i="12"/>
  <c r="J6" i="12"/>
  <c r="J6" i="2" s="1"/>
  <c r="O28" i="5" s="1"/>
  <c r="AD57" i="2"/>
  <c r="AA56" i="8" s="1"/>
  <c r="T8" i="2"/>
  <c r="AD8" i="2" s="1"/>
  <c r="I67" i="12"/>
  <c r="AA36" i="8"/>
  <c r="N22" i="8"/>
  <c r="AD9" i="2"/>
  <c r="AC55" i="2"/>
  <c r="Z54" i="8" s="1"/>
  <c r="T6" i="2"/>
  <c r="AD58" i="2"/>
  <c r="AA57" i="8" s="1"/>
  <c r="I72" i="2"/>
  <c r="AC53" i="2"/>
  <c r="Z52" i="8" s="1"/>
  <c r="S23" i="2"/>
  <c r="H4" i="5" s="1"/>
  <c r="G7" i="5"/>
  <c r="L78" i="5"/>
  <c r="AD34" i="2"/>
  <c r="L79" i="5"/>
  <c r="G22" i="5"/>
  <c r="T8" i="15"/>
  <c r="G6" i="5"/>
  <c r="AB49" i="2"/>
  <c r="R37" i="15"/>
  <c r="S23" i="15"/>
  <c r="S93" i="15"/>
  <c r="S27" i="2"/>
  <c r="S48" i="15"/>
  <c r="I4" i="15"/>
  <c r="I27" i="2" s="1"/>
  <c r="S29" i="2"/>
  <c r="AC29" i="2" s="1"/>
  <c r="S95" i="15"/>
  <c r="S50" i="15"/>
  <c r="S49" i="15"/>
  <c r="S94" i="15"/>
  <c r="S28" i="2"/>
  <c r="I28" i="2"/>
  <c r="I49" i="15"/>
  <c r="J6" i="15" s="1"/>
  <c r="J29" i="2" s="1"/>
  <c r="K74" i="5" s="1"/>
  <c r="I50" i="15"/>
  <c r="I95" i="15"/>
  <c r="T7" i="12"/>
  <c r="S112" i="12"/>
  <c r="I23" i="2"/>
  <c r="J6" i="1" s="1"/>
  <c r="AC5" i="2"/>
  <c r="I112" i="12"/>
  <c r="J5" i="12"/>
  <c r="G5" i="5"/>
  <c r="I8" i="1"/>
  <c r="AC4" i="2"/>
  <c r="T5" i="12" l="1"/>
  <c r="S67" i="12"/>
  <c r="AD10" i="2"/>
  <c r="AA35" i="8" s="1"/>
  <c r="P30" i="5"/>
  <c r="AA33" i="8"/>
  <c r="AD6" i="2"/>
  <c r="Z29" i="8"/>
  <c r="AA34" i="8"/>
  <c r="Z30" i="8"/>
  <c r="S27" i="12"/>
  <c r="S34" i="12" s="1"/>
  <c r="T4" i="12" s="1"/>
  <c r="I27" i="12"/>
  <c r="I34" i="12" s="1"/>
  <c r="J4" i="12" s="1"/>
  <c r="AD56" i="2"/>
  <c r="AA55" i="8" s="1"/>
  <c r="P28" i="5"/>
  <c r="T5" i="2"/>
  <c r="P27" i="5" s="1"/>
  <c r="AC72" i="2"/>
  <c r="X18" i="8" s="1"/>
  <c r="AD55" i="2"/>
  <c r="AA54" i="8" s="1"/>
  <c r="J5" i="2"/>
  <c r="J7" i="1"/>
  <c r="I28" i="15"/>
  <c r="S28" i="15"/>
  <c r="T31" i="2"/>
  <c r="T6" i="15"/>
  <c r="T29" i="2" s="1"/>
  <c r="I23" i="15"/>
  <c r="T7" i="2"/>
  <c r="T5" i="15"/>
  <c r="T28" i="2" s="1"/>
  <c r="L73" i="5" s="1"/>
  <c r="T7" i="15"/>
  <c r="S67" i="15"/>
  <c r="S46" i="2"/>
  <c r="S49" i="2" s="1"/>
  <c r="S112" i="15"/>
  <c r="AC28" i="2"/>
  <c r="I48" i="15"/>
  <c r="I93" i="15"/>
  <c r="I112" i="15" s="1"/>
  <c r="I46" i="2"/>
  <c r="AC27" i="2"/>
  <c r="J7" i="15"/>
  <c r="J30" i="2" s="1"/>
  <c r="K75" i="5" s="1"/>
  <c r="H3" i="5"/>
  <c r="H21" i="5"/>
  <c r="H15" i="5"/>
  <c r="H14" i="5"/>
  <c r="AC23" i="2"/>
  <c r="H17" i="5"/>
  <c r="AA31" i="8" l="1"/>
  <c r="O22" i="8"/>
  <c r="AD5" i="2"/>
  <c r="T72" i="2"/>
  <c r="O27" i="5"/>
  <c r="J4" i="2"/>
  <c r="J23" i="2" s="1"/>
  <c r="AD54" i="2"/>
  <c r="AA53" i="8" s="1"/>
  <c r="P29" i="5"/>
  <c r="H5" i="5"/>
  <c r="H20" i="5"/>
  <c r="AD29" i="2"/>
  <c r="L74" i="5"/>
  <c r="I49" i="2"/>
  <c r="H22" i="5"/>
  <c r="AD31" i="2"/>
  <c r="L76" i="5"/>
  <c r="T4" i="2"/>
  <c r="T23" i="12"/>
  <c r="I27" i="15"/>
  <c r="I34" i="15" s="1"/>
  <c r="J4" i="15" s="1"/>
  <c r="S27" i="15"/>
  <c r="S34" i="15" s="1"/>
  <c r="T4" i="15" s="1"/>
  <c r="T27" i="2" s="1"/>
  <c r="L72" i="5" s="1"/>
  <c r="AD7" i="2"/>
  <c r="AA32" i="8" s="1"/>
  <c r="AC46" i="2"/>
  <c r="H6" i="5" s="1"/>
  <c r="T30" i="2"/>
  <c r="J5" i="15"/>
  <c r="J28" i="2" s="1"/>
  <c r="I67" i="15"/>
  <c r="J23" i="12"/>
  <c r="J8" i="1"/>
  <c r="H7" i="5"/>
  <c r="AA30" i="8" l="1"/>
  <c r="O26" i="5"/>
  <c r="J72" i="2"/>
  <c r="AD53" i="2"/>
  <c r="I18" i="5"/>
  <c r="P26" i="5"/>
  <c r="T23" i="2"/>
  <c r="K7" i="1" s="1"/>
  <c r="AD4" i="2"/>
  <c r="AA29" i="8" s="1"/>
  <c r="AD30" i="2"/>
  <c r="L75" i="5"/>
  <c r="AD28" i="2"/>
  <c r="K73" i="5"/>
  <c r="I16" i="5"/>
  <c r="I3" i="5"/>
  <c r="K6" i="1"/>
  <c r="T46" i="2"/>
  <c r="H8" i="5"/>
  <c r="AC49" i="2"/>
  <c r="J27" i="2"/>
  <c r="K72" i="5" s="1"/>
  <c r="J23" i="15"/>
  <c r="T23" i="15"/>
  <c r="AD72" i="2" l="1"/>
  <c r="Y18" i="8" s="1"/>
  <c r="AA52" i="8"/>
  <c r="I17" i="5"/>
  <c r="I15" i="5"/>
  <c r="I14" i="5"/>
  <c r="AD23" i="2"/>
  <c r="T49" i="2"/>
  <c r="I21" i="5"/>
  <c r="I4" i="5"/>
  <c r="AD27" i="2"/>
  <c r="J46" i="2"/>
  <c r="P22" i="8" l="1"/>
  <c r="I7" i="5"/>
  <c r="K8" i="1"/>
  <c r="I5" i="5"/>
  <c r="AD46" i="2"/>
  <c r="AD49" i="2" s="1"/>
  <c r="I20" i="5"/>
  <c r="J49" i="2"/>
  <c r="I22" i="5"/>
  <c r="I8" i="5" l="1"/>
  <c r="I6" i="5"/>
</calcChain>
</file>

<file path=xl/comments1.xml><?xml version="1.0" encoding="utf-8"?>
<comments xmlns="http://schemas.openxmlformats.org/spreadsheetml/2006/main">
  <authors>
    <author>Andrew Copus</author>
  </authors>
  <commentList>
    <comment ref="C71" authorId="0" shapeId="0">
      <text>
        <r>
          <rPr>
            <b/>
            <sz val="9"/>
            <color indexed="81"/>
            <rFont val="Tahoma"/>
            <family val="2"/>
          </rPr>
          <t>Andrew Copus:</t>
        </r>
        <r>
          <rPr>
            <sz val="9"/>
            <color indexed="81"/>
            <rFont val="Tahoma"/>
            <family val="2"/>
          </rPr>
          <t xml:space="preserve">
These are derived from an analysis of implied migration profiles in the NRS projections for Orkney - estimated as residuals from after NI - because only total migration figures supplied</t>
        </r>
      </text>
    </comment>
  </commentList>
</comments>
</file>

<file path=xl/sharedStrings.xml><?xml version="1.0" encoding="utf-8"?>
<sst xmlns="http://schemas.openxmlformats.org/spreadsheetml/2006/main" count="2486" uniqueCount="130">
  <si>
    <t>Males</t>
  </si>
  <si>
    <t>0 to 4</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</si>
  <si>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</si>
  <si>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</si>
  <si>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</si>
  <si>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</si>
  <si>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</si>
  <si>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</si>
  <si>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</si>
  <si>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</si>
  <si>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</si>
  <si>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</si>
  <si>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</si>
  <si>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</si>
  <si>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</si>
  <si>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</si>
  <si>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</si>
  <si>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</si>
  <si>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</si>
  <si>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90 and over</t>
  </si>
  <si>
    <t>Total</t>
  </si>
  <si>
    <t>Females</t>
  </si>
  <si>
    <t xml:space="preserve">Base Year Population </t>
  </si>
  <si>
    <t>Projection Years (5 year Intervals from Base Year)</t>
  </si>
  <si>
    <t>Base Year Population</t>
  </si>
  <si>
    <t>Age Group</t>
  </si>
  <si>
    <t>(Per 1,000 females, per annum)</t>
  </si>
  <si>
    <t>Mortality Rates in Base Year</t>
  </si>
  <si>
    <t>Fertility Rates in Base Year</t>
  </si>
  <si>
    <t>(Per 1,000, per annum)</t>
  </si>
  <si>
    <t>Population</t>
  </si>
  <si>
    <t>Persons</t>
  </si>
  <si>
    <t>Projected Population</t>
  </si>
  <si>
    <t>Mortality Trend</t>
  </si>
  <si>
    <t xml:space="preserve">Fertility trend </t>
  </si>
  <si>
    <t>Mortality</t>
  </si>
  <si>
    <t>Fertility</t>
  </si>
  <si>
    <t>Migration</t>
  </si>
  <si>
    <t>Proportion of female babies</t>
  </si>
  <si>
    <t>Estimated Population</t>
  </si>
  <si>
    <t>Births</t>
  </si>
  <si>
    <t>2015-2019</t>
  </si>
  <si>
    <t>2020-2024</t>
  </si>
  <si>
    <t>2025-2029</t>
  </si>
  <si>
    <t>2030-2034</t>
  </si>
  <si>
    <t>2035-2039</t>
  </si>
  <si>
    <t>2040-2044</t>
  </si>
  <si>
    <t>Deaths</t>
  </si>
  <si>
    <t>Five yearly Death Rates for Projection Periods</t>
  </si>
  <si>
    <t>Life expectancy factor</t>
  </si>
  <si>
    <t xml:space="preserve">Population Projections </t>
  </si>
  <si>
    <t>2045-2049</t>
  </si>
  <si>
    <t>Base Year =100</t>
  </si>
  <si>
    <t>Data Input</t>
  </si>
  <si>
    <t>Source</t>
  </si>
  <si>
    <t xml:space="preserve">Extracted from National Record of Scotland Population Projections for Scottish Areas (2012 based) detailed tables. </t>
  </si>
  <si>
    <t>Fertility trend</t>
  </si>
  <si>
    <t>Extracted from National Record of Scotland Population Projections for Scottish Areas (2012 based) Annex A (rounded)</t>
  </si>
  <si>
    <t>Rounded figure based on observed ratios in Table 4 of the 2012 based Scottish projections.</t>
  </si>
  <si>
    <t>First period is rounded version of calculations based on Annex A, subsequent years reducing by 10% per period.</t>
  </si>
  <si>
    <t>Mortality Rates (base year)</t>
  </si>
  <si>
    <t>Calculated from Annex B, including the adjustment for Orkney (from Annex C)</t>
  </si>
  <si>
    <t>Estimated from Annex B</t>
  </si>
  <si>
    <t>2040-2045</t>
  </si>
  <si>
    <t>Dependency Ratio</t>
  </si>
  <si>
    <t>Overall</t>
  </si>
  <si>
    <t>Pensioners</t>
  </si>
  <si>
    <t>Children</t>
  </si>
  <si>
    <t>Note:</t>
  </si>
  <si>
    <t>Yellow cells are calculated automatically</t>
  </si>
  <si>
    <t>Data input is required for white cells</t>
  </si>
  <si>
    <t>Annual Birth Rates for Projection Periods</t>
  </si>
  <si>
    <t>TFR</t>
  </si>
  <si>
    <t>This is the estimated proportion of the 90+ age group surviving into the next five year period</t>
  </si>
  <si>
    <t>(The number in each column shows the estimated proportionate change since the previous period)</t>
  </si>
  <si>
    <t>(The numbers show the proportionate change since the previous 5 year period)</t>
  </si>
  <si>
    <t>Estimated Migration Rates in Base Year (Per 1000)</t>
  </si>
  <si>
    <t>Males In</t>
  </si>
  <si>
    <t>Males Out</t>
  </si>
  <si>
    <t>Fem. Out</t>
  </si>
  <si>
    <t>Fem. In</t>
  </si>
  <si>
    <t xml:space="preserve">Predicted Percentage change compared with base year (In Migration) </t>
  </si>
  <si>
    <t xml:space="preserve">Predicted Percentage change compared with base year (OutMigration) </t>
  </si>
  <si>
    <t>Gender Ratio (males per 100 females)</t>
  </si>
  <si>
    <t>Total Jobs</t>
  </si>
  <si>
    <t>90+</t>
  </si>
  <si>
    <t xml:space="preserve">90+ </t>
  </si>
  <si>
    <t>Additional Indirect migration  effects (households) - additional migrants per 100 "direct effect migrants" (Based on survey)</t>
  </si>
  <si>
    <t>Direct Migration Effect</t>
  </si>
  <si>
    <t>Indirect Migration Effect</t>
  </si>
  <si>
    <t>Total direct Migration impact</t>
  </si>
  <si>
    <t>Total indirect Migration impact</t>
  </si>
  <si>
    <t>Direct+Indirect migration impact</t>
  </si>
  <si>
    <t>Indirect by age</t>
  </si>
  <si>
    <t>DFMPFOW</t>
  </si>
  <si>
    <t>2045-2050</t>
  </si>
  <si>
    <t>STORUMAN Males</t>
  </si>
  <si>
    <t>STORUMAN Females</t>
  </si>
  <si>
    <t>STORUMAN Persons</t>
  </si>
  <si>
    <t>STORUMAN Shock</t>
  </si>
  <si>
    <t xml:space="preserve"> Children</t>
  </si>
  <si>
    <t xml:space="preserve"> WAP</t>
  </si>
  <si>
    <t xml:space="preserve"> Pensioners</t>
  </si>
  <si>
    <t>0 to 50</t>
  </si>
  <si>
    <t>Household members (partners and children)</t>
  </si>
  <si>
    <t>Difference between base projection and Schock Scenario</t>
  </si>
  <si>
    <t>Shock Projections</t>
  </si>
  <si>
    <t>Scenario Population Pyramid 2025</t>
  </si>
  <si>
    <t>Scenario Population Pyramid 2035</t>
  </si>
  <si>
    <t>Scenario Population Pyramid 2050</t>
  </si>
  <si>
    <t>Scenario</t>
  </si>
  <si>
    <t xml:space="preserve">Baseline </t>
  </si>
  <si>
    <t>Statistis Sweden Projections</t>
  </si>
  <si>
    <t>STORUMAN Statistics Sweden</t>
  </si>
  <si>
    <t>Baseline</t>
  </si>
  <si>
    <t>NORTOPIA</t>
  </si>
  <si>
    <t>Net Mig</t>
  </si>
  <si>
    <t>Predicted Percentage change compared with base year</t>
  </si>
  <si>
    <r>
      <t>IN</t>
    </r>
    <r>
      <rPr>
        <sz val="11"/>
        <color theme="1"/>
        <rFont val="Calibri"/>
        <family val="2"/>
        <scheme val="minor"/>
      </rPr>
      <t>MIGRATION</t>
    </r>
  </si>
  <si>
    <r>
      <t>OUT</t>
    </r>
    <r>
      <rPr>
        <sz val="11"/>
        <color theme="1"/>
        <rFont val="Calibri"/>
        <family val="2"/>
        <scheme val="minor"/>
      </rPr>
      <t>MIGRATION</t>
    </r>
  </si>
  <si>
    <t>Model Projection as % of Official Projection</t>
  </si>
  <si>
    <t>Model Projection as % of Baseline</t>
  </si>
  <si>
    <t xml:space="preserve">Required Percentage change compared with base year (In Migration) </t>
  </si>
  <si>
    <t>Required Percentage change compared with base year</t>
  </si>
  <si>
    <t>Annual Net Migration Required to maintain Equilibrium</t>
  </si>
  <si>
    <r>
      <rPr>
        <b/>
        <sz val="11"/>
        <color theme="1"/>
        <rFont val="Calibri"/>
        <family val="2"/>
        <scheme val="minor"/>
      </rPr>
      <t>Using the change in migration rate to force the model to match the Official Projections:</t>
    </r>
    <r>
      <rPr>
        <sz val="11"/>
        <color theme="1"/>
        <rFont val="Calibri"/>
        <family val="2"/>
        <scheme val="minor"/>
      </rPr>
      <t xml:space="preserve"> The objective is to make the model projection of total population exactly equal to the official projection for the same year. When this is achieved the figure in row 22 will be 100. Begin with the 2015-19 column (column j), and work through the periods until you reach the last year of official projections. If the figure in row 22 is less than 100 increase the percentage change in in-migration (row 15), by entering a positive number close to zero (such as 0.1). If it is more than 100, enter a negative number (such as -0.1). Adjust the number until, by trial and error the result in row 22 equals 100. Then move to the next period, and so on.</t>
    </r>
  </si>
  <si>
    <r>
      <t xml:space="preserve">Using the change in migration rate to estimate the level of (annual) net migration required to maintain the population at the baseline level. </t>
    </r>
    <r>
      <rPr>
        <sz val="11"/>
        <color theme="1"/>
        <rFont val="Calibri"/>
        <family val="2"/>
        <scheme val="minor"/>
      </rPr>
      <t>The same procedure as described in the box to the left - except this time you are working in columns S to Y.</t>
    </r>
  </si>
  <si>
    <t>Equilibrium Migration</t>
  </si>
  <si>
    <t xml:space="preserve"> Migration probability </t>
  </si>
  <si>
    <t xml:space="preserve">Job Opportunities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</si>
</sst>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0_-;\-* #,##0_-;_-* &quot;-&quot;??_-;_-@_-"/>
    <numFmt numFmtId="166" formatCode="0.0"/>
    <numFmt numFmtId="167" formatCode="#,##0.0"/>
    <numFmt numFmtId="168" formatCode="_-* #,##0.0_-;\-* #,##0.0_-;_-* &quot;-&quot;??_-;_-@_-"/>
  </numFmts>
  <fonts count="18" x14ac:knownFonts="1">
    <font>
      <sz val="11"/>
      <color theme="1"/>
      <name val="Calibri"/>
      <family val="2"/>
      <scheme val="minor"/>
    </font>
    <font>
      <b/>
      <sz val="11"/>
      <color theme="1"/>
      <name val="Calibri"/>
      <family val="2"/>
      <scheme val="minor"/>
    </font>
    <font>
      <b/>
      <sz val="10"/>
      <name val="Arial"/>
      <family val="2"/>
    </font>
    <font>
      <sz val="10"/>
      <name val="Arial"/>
      <family val="2"/>
    </font>
    <font>
      <b/>
      <sz val="14"/>
      <color theme="1"/>
      <name val="Calibri"/>
      <family val="2"/>
      <scheme val="minor"/>
    </font>
    <font>
      <sz val="14"/>
      <color theme="1"/>
      <name val="Calibri"/>
      <family val="2"/>
      <scheme val="minor"/>
    </font>
    <font>
      <sz val="11"/>
      <color theme="1"/>
      <name val="Calibri"/>
      <family val="2"/>
      <scheme val="minor"/>
    </font>
    <font>
      <sz val="11"/>
      <color rgb="FFFF0000"/>
      <name val="Calibri"/>
      <family val="2"/>
      <scheme val="minor"/>
    </font>
    <font>
      <sz val="11"/>
      <color rgb="FF00B0F0"/>
      <name val="Calibri"/>
      <family val="2"/>
      <scheme val="minor"/>
    </font>
    <font>
      <sz val="11"/>
      <color rgb="FF0070C0"/>
      <name val="Calibri"/>
      <family val="2"/>
      <scheme val="minor"/>
    </font>
    <font>
      <b/>
      <sz val="11"/>
      <color rgb="FF00B0F0"/>
      <name val="Calibri"/>
      <family val="2"/>
      <scheme val="minor"/>
    </font>
    <font>
      <b/>
      <sz val="11"/>
      <name val="Calibri"/>
      <family val="2"/>
      <scheme val="minor"/>
    </font>
    <font>
      <sz val="9"/>
      <color indexed="81"/>
      <name val="Tahoma"/>
      <family val="2"/>
    </font>
    <font>
      <b/>
      <sz val="9"/>
      <color indexed="81"/>
      <name val="Tahoma"/>
      <family val="2"/>
    </font>
    <font>
      <u/>
      <sz val="11"/>
      <color theme="10"/>
      <name val="Calibri"/>
      <family val="2"/>
      <scheme val="minor"/>
    </font>
    <font>
      <b/>
      <sz val="11"/>
      <color rgb="FF0070C0"/>
      <name val="Calibri"/>
      <family val="2"/>
      <scheme val="minor"/>
    </font>
    <font>
      <sz val="11"/>
      <name val="Calibri"/>
      <family val="2"/>
      <scheme val="minor"/>
    </font>
    <font>
      <b/>
      <sz val="26"/>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s>
  <cellStyleXfs count="4">
    <xf numFmtId="0" fontId="0" fillId="0" borderId="0"/>
    <xf numFmtId="164" fontId="6" fillId="0" borderId="0" applyFont="0" applyFill="0" applyBorder="0" applyAlignment="0" applyProtection="0"/>
    <xf numFmtId="0" fontId="3" fillId="0" borderId="0"/>
    <xf numFmtId="0" fontId="14" fillId="0" borderId="0" applyNumberFormat="0" applyFill="0" applyBorder="0" applyAlignment="0" applyProtection="0"/>
  </cellStyleXfs>
  <cellXfs count="260">
    <xf numFmtId="0" fontId="0" fillId="0" borderId="0" xfId="0"/>
    <xf numFmtId="0" fontId="0" fillId="3" borderId="0" xfId="0" applyFill="1"/>
    <xf numFmtId="0" fontId="0" fillId="0" borderId="1" xfId="0" applyFill="1" applyBorder="1"/>
    <xf numFmtId="0" fontId="1" fillId="2" borderId="1" xfId="0" applyFont="1" applyFill="1" applyBorder="1"/>
    <xf numFmtId="0" fontId="0" fillId="3" borderId="0" xfId="0" applyFill="1" applyBorder="1"/>
    <xf numFmtId="0" fontId="5" fillId="3" borderId="0" xfId="0" applyFont="1" applyFill="1"/>
    <xf numFmtId="0" fontId="1" fillId="0" borderId="0" xfId="0" applyFont="1" applyFill="1" applyBorder="1"/>
    <xf numFmtId="0" fontId="1" fillId="0" borderId="0" xfId="0" applyFont="1" applyFill="1"/>
    <xf numFmtId="0" fontId="0" fillId="0" borderId="0" xfId="0" applyFill="1" applyProtection="1">
      <protection locked="0"/>
    </xf>
    <xf numFmtId="0" fontId="3" fillId="0" borderId="0" xfId="0" applyFont="1" applyFill="1" applyProtection="1">
      <protection locked="0"/>
    </xf>
    <xf numFmtId="0" fontId="2" fillId="0" borderId="0" xfId="0" applyFont="1" applyFill="1" applyProtection="1">
      <protection locked="0"/>
    </xf>
    <xf numFmtId="0" fontId="7" fillId="0" borderId="0" xfId="0" applyFont="1"/>
    <xf numFmtId="0" fontId="9" fillId="0" borderId="0" xfId="0" applyFont="1"/>
    <xf numFmtId="0" fontId="1" fillId="0" borderId="0" xfId="0" applyFont="1"/>
    <xf numFmtId="2" fontId="0" fillId="0" borderId="1" xfId="0" applyNumberFormat="1" applyFill="1" applyBorder="1"/>
    <xf numFmtId="165" fontId="0" fillId="2" borderId="1" xfId="1" applyNumberFormat="1" applyFont="1" applyFill="1" applyBorder="1"/>
    <xf numFmtId="165" fontId="1" fillId="2" borderId="1" xfId="1" applyNumberFormat="1" applyFont="1" applyFill="1" applyBorder="1"/>
    <xf numFmtId="2" fontId="0" fillId="0" borderId="0" xfId="0" applyNumberFormat="1"/>
    <xf numFmtId="166" fontId="0" fillId="0" borderId="0" xfId="0" applyNumberFormat="1"/>
    <xf numFmtId="1" fontId="0" fillId="0" borderId="0" xfId="0" applyNumberFormat="1"/>
    <xf numFmtId="1" fontId="1" fillId="0" borderId="0" xfId="0" applyNumberFormat="1" applyFont="1"/>
    <xf numFmtId="0" fontId="1" fillId="0" borderId="0" xfId="0" applyFont="1" applyFill="1" applyProtection="1">
      <protection locked="0"/>
    </xf>
    <xf numFmtId="1" fontId="7" fillId="0" borderId="0" xfId="0" applyNumberFormat="1" applyFont="1"/>
    <xf numFmtId="2" fontId="8" fillId="0" borderId="0" xfId="0" applyNumberFormat="1" applyFont="1"/>
    <xf numFmtId="3" fontId="9" fillId="0" borderId="0" xfId="0" applyNumberFormat="1" applyFont="1"/>
    <xf numFmtId="1" fontId="9" fillId="0" borderId="0" xfId="1" applyNumberFormat="1" applyFont="1"/>
    <xf numFmtId="1" fontId="7" fillId="0" borderId="0" xfId="1" applyNumberFormat="1" applyFont="1"/>
    <xf numFmtId="1" fontId="0" fillId="0" borderId="0" xfId="1" applyNumberFormat="1" applyFont="1"/>
    <xf numFmtId="1" fontId="2" fillId="0" borderId="0" xfId="1" applyNumberFormat="1" applyFont="1" applyFill="1" applyProtection="1">
      <protection locked="0"/>
    </xf>
    <xf numFmtId="3" fontId="8" fillId="0" borderId="0" xfId="0" applyNumberFormat="1" applyFont="1"/>
    <xf numFmtId="0" fontId="10" fillId="0" borderId="0" xfId="0" applyFont="1"/>
    <xf numFmtId="165" fontId="0" fillId="2" borderId="1" xfId="0" applyNumberFormat="1" applyFill="1" applyBorder="1"/>
    <xf numFmtId="0" fontId="11" fillId="0" borderId="0" xfId="0" applyFont="1"/>
    <xf numFmtId="165" fontId="0" fillId="0" borderId="0" xfId="1" applyNumberFormat="1" applyFont="1"/>
    <xf numFmtId="1" fontId="7" fillId="2" borderId="0" xfId="0" applyNumberFormat="1" applyFont="1" applyFill="1"/>
    <xf numFmtId="3" fontId="0" fillId="0" borderId="0" xfId="0" applyNumberFormat="1"/>
    <xf numFmtId="164" fontId="0" fillId="0" borderId="0" xfId="0" applyNumberFormat="1"/>
    <xf numFmtId="0" fontId="0" fillId="0" borderId="0" xfId="0" applyAlignment="1">
      <alignment vertical="top" wrapText="1"/>
    </xf>
    <xf numFmtId="0" fontId="14" fillId="0" borderId="0" xfId="3" applyAlignment="1">
      <alignment vertical="top" wrapText="1"/>
    </xf>
    <xf numFmtId="0" fontId="15" fillId="0" borderId="0" xfId="0" applyFont="1"/>
    <xf numFmtId="0" fontId="0" fillId="4" borderId="0" xfId="0" applyFill="1"/>
    <xf numFmtId="0" fontId="1" fillId="4" borderId="0" xfId="0" applyFont="1" applyFill="1"/>
    <xf numFmtId="0" fontId="4" fillId="3" borderId="15" xfId="0" applyFont="1" applyFill="1" applyBorder="1"/>
    <xf numFmtId="0" fontId="5" fillId="3" borderId="16" xfId="0" applyFont="1" applyFill="1" applyBorder="1"/>
    <xf numFmtId="0" fontId="4" fillId="3" borderId="16" xfId="0" applyFont="1" applyFill="1" applyBorder="1"/>
    <xf numFmtId="0" fontId="0" fillId="3" borderId="16" xfId="0" applyFill="1" applyBorder="1"/>
    <xf numFmtId="0" fontId="0" fillId="3" borderId="17" xfId="0" applyFill="1" applyBorder="1"/>
    <xf numFmtId="0" fontId="1" fillId="3" borderId="0" xfId="0" applyFont="1" applyFill="1" applyBorder="1"/>
    <xf numFmtId="0" fontId="0" fillId="3" borderId="19" xfId="0" applyFill="1" applyBorder="1"/>
    <xf numFmtId="0" fontId="1" fillId="3" borderId="18" xfId="0" applyFont="1" applyFill="1" applyBorder="1"/>
    <xf numFmtId="0" fontId="0" fillId="3" borderId="0" xfId="0" applyFont="1" applyFill="1" applyBorder="1"/>
    <xf numFmtId="0" fontId="0" fillId="3" borderId="18" xfId="0" applyFill="1" applyBorder="1"/>
    <xf numFmtId="0" fontId="0" fillId="3" borderId="0" xfId="0" applyFont="1" applyFill="1" applyBorder="1" applyProtection="1">
      <protection locked="0"/>
    </xf>
    <xf numFmtId="0" fontId="0" fillId="3" borderId="18" xfId="0" applyFill="1" applyBorder="1" applyProtection="1">
      <protection locked="0"/>
    </xf>
    <xf numFmtId="0" fontId="0" fillId="3" borderId="0" xfId="0" applyFill="1" applyBorder="1" applyProtection="1">
      <protection locked="0"/>
    </xf>
    <xf numFmtId="0" fontId="3" fillId="3" borderId="18" xfId="0" applyFont="1" applyFill="1" applyBorder="1" applyProtection="1">
      <protection locked="0"/>
    </xf>
    <xf numFmtId="0" fontId="3" fillId="3" borderId="0" xfId="0" applyFont="1" applyFill="1" applyBorder="1" applyProtection="1">
      <protection locked="0"/>
    </xf>
    <xf numFmtId="2" fontId="0" fillId="3" borderId="0" xfId="0" applyNumberFormat="1" applyFill="1" applyBorder="1"/>
    <xf numFmtId="0" fontId="0" fillId="3" borderId="20" xfId="0" applyFill="1" applyBorder="1"/>
    <xf numFmtId="0" fontId="0" fillId="3" borderId="21" xfId="0" applyFill="1" applyBorder="1"/>
    <xf numFmtId="0" fontId="0" fillId="3" borderId="22" xfId="0" applyFill="1" applyBorder="1"/>
    <xf numFmtId="0" fontId="5" fillId="3" borderId="17" xfId="0" applyFont="1" applyFill="1" applyBorder="1"/>
    <xf numFmtId="0" fontId="2" fillId="3" borderId="0" xfId="0" applyFont="1" applyFill="1" applyBorder="1" applyProtection="1">
      <protection locked="0"/>
    </xf>
    <xf numFmtId="0" fontId="1" fillId="3" borderId="0" xfId="0" applyFont="1" applyFill="1" applyBorder="1" applyProtection="1">
      <protection locked="0"/>
    </xf>
    <xf numFmtId="0" fontId="2" fillId="3" borderId="18" xfId="0" applyFont="1" applyFill="1" applyBorder="1" applyProtection="1">
      <protection locked="0"/>
    </xf>
    <xf numFmtId="0" fontId="0" fillId="3" borderId="23" xfId="0" applyFill="1" applyBorder="1" applyAlignment="1">
      <alignment vertical="top" wrapText="1"/>
    </xf>
    <xf numFmtId="0" fontId="1" fillId="3" borderId="15" xfId="0" applyFont="1" applyFill="1" applyBorder="1"/>
    <xf numFmtId="0" fontId="1" fillId="3" borderId="16" xfId="0" applyFont="1" applyFill="1" applyBorder="1"/>
    <xf numFmtId="0" fontId="8" fillId="3" borderId="0" xfId="0" applyFont="1" applyFill="1" applyBorder="1"/>
    <xf numFmtId="0" fontId="1" fillId="3" borderId="20" xfId="0" applyFont="1" applyFill="1" applyBorder="1"/>
    <xf numFmtId="165" fontId="0" fillId="3" borderId="0" xfId="1" applyNumberFormat="1" applyFont="1" applyFill="1" applyBorder="1"/>
    <xf numFmtId="2" fontId="0" fillId="3" borderId="1" xfId="1" applyNumberFormat="1" applyFont="1" applyFill="1" applyBorder="1"/>
    <xf numFmtId="164" fontId="0" fillId="3" borderId="0" xfId="0" applyNumberFormat="1" applyFill="1" applyBorder="1"/>
    <xf numFmtId="0" fontId="11" fillId="3" borderId="0" xfId="0" applyFont="1" applyFill="1" applyBorder="1"/>
    <xf numFmtId="0" fontId="0" fillId="3" borderId="16" xfId="0" applyFont="1" applyFill="1" applyBorder="1"/>
    <xf numFmtId="0" fontId="0" fillId="3" borderId="15" xfId="0" applyFill="1" applyBorder="1"/>
    <xf numFmtId="0" fontId="0" fillId="3" borderId="19" xfId="0" applyFont="1" applyFill="1" applyBorder="1"/>
    <xf numFmtId="0" fontId="0" fillId="3" borderId="0" xfId="0" applyFont="1" applyFill="1"/>
    <xf numFmtId="0" fontId="0" fillId="3" borderId="16" xfId="0" applyFont="1" applyFill="1" applyBorder="1" applyProtection="1">
      <protection locked="0"/>
    </xf>
    <xf numFmtId="1" fontId="9" fillId="0" borderId="0" xfId="0" applyNumberFormat="1" applyFont="1"/>
    <xf numFmtId="1" fontId="9" fillId="0" borderId="0" xfId="0" applyNumberFormat="1" applyFont="1" applyFill="1"/>
    <xf numFmtId="0" fontId="0" fillId="0" borderId="0" xfId="0" applyFill="1"/>
    <xf numFmtId="0" fontId="1" fillId="3" borderId="0" xfId="0" applyFont="1" applyFill="1"/>
    <xf numFmtId="0" fontId="1" fillId="3" borderId="29" xfId="0" applyFont="1" applyFill="1" applyBorder="1"/>
    <xf numFmtId="2" fontId="16" fillId="2" borderId="0" xfId="0" applyNumberFormat="1" applyFont="1" applyFill="1" applyBorder="1"/>
    <xf numFmtId="1" fontId="0" fillId="0" borderId="0" xfId="0" applyNumberFormat="1" applyFill="1"/>
    <xf numFmtId="0" fontId="0" fillId="3" borderId="28" xfId="0" applyFill="1" applyBorder="1" applyProtection="1">
      <protection locked="0"/>
    </xf>
    <xf numFmtId="0" fontId="3" fillId="3" borderId="28" xfId="0" applyFont="1" applyFill="1" applyBorder="1" applyProtection="1">
      <protection locked="0"/>
    </xf>
    <xf numFmtId="0" fontId="0" fillId="0" borderId="4" xfId="0" applyFill="1" applyBorder="1"/>
    <xf numFmtId="0" fontId="0" fillId="5" borderId="1" xfId="0" applyFill="1" applyBorder="1"/>
    <xf numFmtId="0" fontId="0" fillId="3" borderId="10" xfId="0" applyFill="1" applyBorder="1"/>
    <xf numFmtId="0" fontId="0" fillId="3" borderId="3" xfId="0" applyFill="1" applyBorder="1" applyProtection="1">
      <protection locked="0"/>
    </xf>
    <xf numFmtId="0" fontId="0" fillId="3" borderId="1" xfId="0" applyFill="1" applyBorder="1" applyProtection="1">
      <protection locked="0"/>
    </xf>
    <xf numFmtId="0" fontId="3" fillId="3" borderId="1" xfId="0" applyFont="1" applyFill="1" applyBorder="1" applyProtection="1">
      <protection locked="0"/>
    </xf>
    <xf numFmtId="0" fontId="0" fillId="3" borderId="30" xfId="0" applyFill="1" applyBorder="1"/>
    <xf numFmtId="0" fontId="0" fillId="3" borderId="1" xfId="0" applyFill="1" applyBorder="1"/>
    <xf numFmtId="166" fontId="0" fillId="2" borderId="1" xfId="0" applyNumberFormat="1" applyFill="1" applyBorder="1"/>
    <xf numFmtId="0" fontId="1" fillId="2" borderId="0" xfId="0" applyFont="1" applyFill="1" applyBorder="1"/>
    <xf numFmtId="0" fontId="0" fillId="2" borderId="0" xfId="0" applyFill="1" applyBorder="1"/>
    <xf numFmtId="166" fontId="0" fillId="2" borderId="0" xfId="0" applyNumberFormat="1" applyFill="1" applyBorder="1"/>
    <xf numFmtId="0" fontId="1" fillId="3" borderId="0" xfId="0" applyFont="1" applyFill="1" applyAlignment="1">
      <alignment horizontal="right"/>
    </xf>
    <xf numFmtId="1" fontId="1" fillId="2" borderId="0" xfId="0" applyNumberFormat="1" applyFont="1" applyFill="1"/>
    <xf numFmtId="1" fontId="1" fillId="3" borderId="0" xfId="0" applyNumberFormat="1" applyFont="1" applyFill="1" applyBorder="1"/>
    <xf numFmtId="1" fontId="1" fillId="3" borderId="0" xfId="0" applyNumberFormat="1" applyFont="1" applyFill="1" applyAlignment="1">
      <alignment horizontal="right"/>
    </xf>
    <xf numFmtId="1" fontId="1" fillId="2" borderId="0" xfId="0" applyNumberFormat="1" applyFont="1" applyFill="1" applyBorder="1"/>
    <xf numFmtId="1" fontId="1" fillId="3" borderId="0" xfId="0" applyNumberFormat="1" applyFont="1" applyFill="1" applyBorder="1" applyAlignment="1">
      <alignment horizontal="right"/>
    </xf>
    <xf numFmtId="0" fontId="0" fillId="3" borderId="19" xfId="0" applyFill="1" applyBorder="1" applyProtection="1">
      <protection locked="0"/>
    </xf>
    <xf numFmtId="0" fontId="3" fillId="3" borderId="9" xfId="0" applyFont="1" applyFill="1" applyBorder="1" applyProtection="1">
      <protection locked="0"/>
    </xf>
    <xf numFmtId="166" fontId="0" fillId="5" borderId="1" xfId="0" applyNumberFormat="1" applyFill="1" applyBorder="1"/>
    <xf numFmtId="0" fontId="0" fillId="2" borderId="1" xfId="0" applyFill="1" applyBorder="1" applyProtection="1">
      <protection locked="0"/>
    </xf>
    <xf numFmtId="0" fontId="1" fillId="3" borderId="30" xfId="0" applyFont="1" applyFill="1" applyBorder="1"/>
    <xf numFmtId="166" fontId="0" fillId="2" borderId="1" xfId="0" applyNumberFormat="1" applyFill="1" applyBorder="1" applyProtection="1">
      <protection locked="0"/>
    </xf>
    <xf numFmtId="166" fontId="0" fillId="3" borderId="1" xfId="0" applyNumberFormat="1" applyFill="1" applyBorder="1" applyProtection="1">
      <protection locked="0"/>
    </xf>
    <xf numFmtId="166" fontId="3" fillId="3" borderId="1" xfId="0" applyNumberFormat="1" applyFont="1" applyFill="1" applyBorder="1" applyProtection="1">
      <protection locked="0"/>
    </xf>
    <xf numFmtId="166" fontId="3" fillId="3" borderId="0" xfId="0" applyNumberFormat="1" applyFont="1" applyFill="1" applyBorder="1" applyProtection="1">
      <protection locked="0"/>
    </xf>
    <xf numFmtId="166" fontId="0" fillId="3" borderId="19" xfId="0" applyNumberFormat="1" applyFill="1" applyBorder="1"/>
    <xf numFmtId="1" fontId="7" fillId="2" borderId="15" xfId="0" applyNumberFormat="1" applyFont="1" applyFill="1" applyBorder="1"/>
    <xf numFmtId="1" fontId="7" fillId="2" borderId="17" xfId="0" applyNumberFormat="1" applyFont="1" applyFill="1" applyBorder="1"/>
    <xf numFmtId="1" fontId="7" fillId="4" borderId="18" xfId="0" applyNumberFormat="1" applyFont="1" applyFill="1" applyBorder="1"/>
    <xf numFmtId="1" fontId="7" fillId="4" borderId="19" xfId="0" applyNumberFormat="1" applyFont="1" applyFill="1" applyBorder="1"/>
    <xf numFmtId="1" fontId="7" fillId="4" borderId="20" xfId="0" applyNumberFormat="1" applyFont="1" applyFill="1" applyBorder="1"/>
    <xf numFmtId="1" fontId="7" fillId="4" borderId="22" xfId="0" applyNumberFormat="1" applyFont="1" applyFill="1" applyBorder="1"/>
    <xf numFmtId="0" fontId="2" fillId="3" borderId="7" xfId="0" applyFont="1" applyFill="1" applyBorder="1" applyProtection="1">
      <protection locked="0"/>
    </xf>
    <xf numFmtId="0" fontId="1" fillId="3" borderId="8" xfId="0" applyFont="1" applyFill="1" applyBorder="1"/>
    <xf numFmtId="0" fontId="1" fillId="3" borderId="5" xfId="0" applyFont="1" applyFill="1" applyBorder="1"/>
    <xf numFmtId="165" fontId="0" fillId="2" borderId="9" xfId="1" applyNumberFormat="1" applyFont="1" applyFill="1" applyBorder="1" applyProtection="1">
      <protection locked="0"/>
    </xf>
    <xf numFmtId="0" fontId="0" fillId="2" borderId="9" xfId="0" applyFill="1" applyBorder="1" applyProtection="1">
      <protection locked="0"/>
    </xf>
    <xf numFmtId="165" fontId="0" fillId="2" borderId="6" xfId="1" applyNumberFormat="1" applyFont="1" applyFill="1" applyBorder="1"/>
    <xf numFmtId="0" fontId="3" fillId="2" borderId="9" xfId="0" applyFont="1" applyFill="1" applyBorder="1" applyProtection="1">
      <protection locked="0"/>
    </xf>
    <xf numFmtId="0" fontId="2" fillId="2" borderId="11" xfId="0" applyFont="1" applyFill="1" applyBorder="1" applyProtection="1">
      <protection locked="0"/>
    </xf>
    <xf numFmtId="165" fontId="1" fillId="2" borderId="12" xfId="1" applyNumberFormat="1" applyFont="1" applyFill="1" applyBorder="1"/>
    <xf numFmtId="165" fontId="1" fillId="2" borderId="13" xfId="1" applyNumberFormat="1" applyFont="1" applyFill="1" applyBorder="1"/>
    <xf numFmtId="165" fontId="1" fillId="2" borderId="14" xfId="1" applyNumberFormat="1" applyFont="1" applyFill="1" applyBorder="1"/>
    <xf numFmtId="165" fontId="3" fillId="2" borderId="9" xfId="1" applyNumberFormat="1" applyFont="1" applyFill="1" applyBorder="1" applyProtection="1">
      <protection locked="0"/>
    </xf>
    <xf numFmtId="165" fontId="2" fillId="2" borderId="11" xfId="1" applyNumberFormat="1" applyFont="1" applyFill="1" applyBorder="1" applyProtection="1">
      <protection locked="0"/>
    </xf>
    <xf numFmtId="165" fontId="0" fillId="2" borderId="10" xfId="1" applyNumberFormat="1" applyFont="1" applyFill="1" applyBorder="1"/>
    <xf numFmtId="0" fontId="1" fillId="3" borderId="33" xfId="0" applyFont="1" applyFill="1" applyBorder="1"/>
    <xf numFmtId="165" fontId="0" fillId="2" borderId="33" xfId="1" applyNumberFormat="1" applyFont="1" applyFill="1" applyBorder="1"/>
    <xf numFmtId="0" fontId="8" fillId="3" borderId="0" xfId="0" applyFont="1" applyFill="1"/>
    <xf numFmtId="0" fontId="4" fillId="4" borderId="0" xfId="0" applyFont="1" applyFill="1"/>
    <xf numFmtId="1" fontId="7" fillId="2" borderId="16" xfId="0" applyNumberFormat="1" applyFont="1" applyFill="1" applyBorder="1"/>
    <xf numFmtId="1" fontId="7" fillId="4" borderId="0" xfId="0" applyNumberFormat="1" applyFont="1" applyFill="1" applyBorder="1"/>
    <xf numFmtId="1" fontId="7" fillId="4" borderId="21" xfId="0" applyNumberFormat="1" applyFont="1" applyFill="1" applyBorder="1"/>
    <xf numFmtId="167" fontId="0" fillId="3" borderId="0" xfId="0" applyNumberFormat="1" applyFill="1"/>
    <xf numFmtId="167" fontId="1" fillId="3" borderId="16" xfId="0" applyNumberFormat="1" applyFont="1" applyFill="1" applyBorder="1"/>
    <xf numFmtId="167" fontId="0" fillId="3" borderId="1" xfId="0" applyNumberFormat="1" applyFill="1" applyBorder="1"/>
    <xf numFmtId="167" fontId="0" fillId="3" borderId="3" xfId="0" applyNumberFormat="1" applyFill="1" applyBorder="1" applyProtection="1">
      <protection locked="0"/>
    </xf>
    <xf numFmtId="167" fontId="0" fillId="3" borderId="1" xfId="0" applyNumberFormat="1" applyFill="1" applyBorder="1" applyProtection="1">
      <protection locked="0"/>
    </xf>
    <xf numFmtId="167" fontId="0" fillId="2" borderId="1" xfId="0" applyNumberFormat="1" applyFill="1" applyBorder="1" applyProtection="1">
      <protection locked="0"/>
    </xf>
    <xf numFmtId="167" fontId="3" fillId="3" borderId="1" xfId="0" applyNumberFormat="1" applyFont="1" applyFill="1" applyBorder="1" applyProtection="1">
      <protection locked="0"/>
    </xf>
    <xf numFmtId="167" fontId="3" fillId="3" borderId="0" xfId="0" applyNumberFormat="1" applyFont="1" applyFill="1" applyBorder="1" applyProtection="1">
      <protection locked="0"/>
    </xf>
    <xf numFmtId="167" fontId="0" fillId="3" borderId="21" xfId="0" applyNumberFormat="1" applyFill="1" applyBorder="1"/>
    <xf numFmtId="167" fontId="2" fillId="3" borderId="20" xfId="0" applyNumberFormat="1" applyFont="1" applyFill="1" applyBorder="1" applyProtection="1">
      <protection locked="0"/>
    </xf>
    <xf numFmtId="167" fontId="1" fillId="2" borderId="31" xfId="0" applyNumberFormat="1" applyFont="1" applyFill="1" applyBorder="1"/>
    <xf numFmtId="167" fontId="2" fillId="3" borderId="32" xfId="0" applyNumberFormat="1" applyFont="1" applyFill="1" applyBorder="1" applyProtection="1">
      <protection locked="0"/>
    </xf>
    <xf numFmtId="167" fontId="0" fillId="3" borderId="22" xfId="0" applyNumberFormat="1" applyFill="1" applyBorder="1"/>
    <xf numFmtId="167" fontId="3" fillId="3" borderId="20" xfId="0" applyNumberFormat="1" applyFont="1" applyFill="1" applyBorder="1" applyProtection="1">
      <protection locked="0"/>
    </xf>
    <xf numFmtId="167" fontId="3" fillId="3" borderId="21" xfId="0" applyNumberFormat="1" applyFont="1" applyFill="1" applyBorder="1" applyProtection="1">
      <protection locked="0"/>
    </xf>
    <xf numFmtId="0" fontId="4" fillId="3" borderId="0" xfId="0" applyFont="1" applyFill="1" applyBorder="1"/>
    <xf numFmtId="0" fontId="5" fillId="3" borderId="0" xfId="0" applyFont="1" applyFill="1" applyBorder="1"/>
    <xf numFmtId="165" fontId="1" fillId="3" borderId="0" xfId="1" applyNumberFormat="1" applyFont="1" applyFill="1" applyBorder="1"/>
    <xf numFmtId="0" fontId="0" fillId="3" borderId="0" xfId="0" applyFill="1" applyBorder="1" applyAlignment="1">
      <alignment vertical="top" wrapText="1"/>
    </xf>
    <xf numFmtId="0" fontId="2" fillId="3" borderId="2" xfId="0" applyFont="1" applyFill="1" applyBorder="1" applyProtection="1">
      <protection locked="0"/>
    </xf>
    <xf numFmtId="0" fontId="1" fillId="3" borderId="3" xfId="0" applyFont="1" applyFill="1" applyBorder="1"/>
    <xf numFmtId="0" fontId="0" fillId="3" borderId="4" xfId="0" applyFill="1" applyBorder="1" applyProtection="1">
      <protection locked="0"/>
    </xf>
    <xf numFmtId="0" fontId="3" fillId="3" borderId="4" xfId="0" applyFont="1" applyFill="1" applyBorder="1" applyProtection="1">
      <protection locked="0"/>
    </xf>
    <xf numFmtId="0" fontId="2" fillId="3" borderId="1" xfId="0" applyFont="1" applyFill="1" applyBorder="1" applyProtection="1">
      <protection locked="0"/>
    </xf>
    <xf numFmtId="0" fontId="0" fillId="6" borderId="1" xfId="0" applyFill="1" applyBorder="1"/>
    <xf numFmtId="2" fontId="0" fillId="0" borderId="1" xfId="1" applyNumberFormat="1" applyFont="1" applyFill="1" applyBorder="1"/>
    <xf numFmtId="165" fontId="0" fillId="0" borderId="1" xfId="1" applyNumberFormat="1" applyFont="1" applyFill="1" applyBorder="1"/>
    <xf numFmtId="2" fontId="0" fillId="7" borderId="1" xfId="0" applyNumberFormat="1" applyFill="1" applyBorder="1"/>
    <xf numFmtId="1" fontId="0" fillId="0" borderId="1" xfId="0" applyNumberFormat="1" applyFill="1" applyBorder="1"/>
    <xf numFmtId="0" fontId="0" fillId="3" borderId="0" xfId="0" applyFill="1" applyBorder="1"/>
    <xf numFmtId="0" fontId="2" fillId="2" borderId="0" xfId="0" applyFont="1" applyFill="1" applyBorder="1" applyProtection="1">
      <protection locked="0"/>
    </xf>
    <xf numFmtId="165" fontId="1" fillId="2" borderId="0" xfId="1" applyNumberFormat="1" applyFont="1" applyFill="1" applyBorder="1"/>
    <xf numFmtId="165" fontId="2" fillId="2" borderId="0" xfId="1" applyNumberFormat="1" applyFont="1" applyFill="1" applyBorder="1" applyProtection="1">
      <protection locked="0"/>
    </xf>
    <xf numFmtId="165" fontId="0" fillId="2" borderId="0" xfId="0" applyNumberFormat="1" applyFill="1" applyBorder="1"/>
    <xf numFmtId="168" fontId="0" fillId="0" borderId="1" xfId="1" applyNumberFormat="1" applyFont="1" applyFill="1" applyBorder="1"/>
    <xf numFmtId="168" fontId="0" fillId="2" borderId="1" xfId="1" applyNumberFormat="1" applyFont="1" applyFill="1" applyBorder="1"/>
    <xf numFmtId="1" fontId="0" fillId="2" borderId="2" xfId="0" applyNumberFormat="1" applyFill="1" applyBorder="1"/>
    <xf numFmtId="1" fontId="0" fillId="2" borderId="4" xfId="0" applyNumberFormat="1" applyFill="1" applyBorder="1"/>
    <xf numFmtId="1" fontId="0" fillId="2" borderId="3" xfId="0" applyNumberFormat="1" applyFill="1" applyBorder="1"/>
    <xf numFmtId="0" fontId="1" fillId="3" borderId="0" xfId="0" applyFont="1" applyFill="1" applyBorder="1" applyAlignment="1">
      <alignment horizontal="right"/>
    </xf>
    <xf numFmtId="2" fontId="16" fillId="3" borderId="0" xfId="0" applyNumberFormat="1" applyFont="1" applyFill="1" applyBorder="1"/>
    <xf numFmtId="0" fontId="3" fillId="3" borderId="20" xfId="0" applyFont="1" applyFill="1" applyBorder="1" applyProtection="1">
      <protection locked="0"/>
    </xf>
    <xf numFmtId="1" fontId="0" fillId="3" borderId="21" xfId="0" applyNumberFormat="1" applyFill="1" applyBorder="1"/>
    <xf numFmtId="1" fontId="16" fillId="3" borderId="16" xfId="0" applyNumberFormat="1" applyFont="1" applyFill="1" applyBorder="1"/>
    <xf numFmtId="0" fontId="16" fillId="3" borderId="16" xfId="0" applyFont="1" applyFill="1" applyBorder="1"/>
    <xf numFmtId="0" fontId="3" fillId="3" borderId="21" xfId="0" applyFont="1" applyFill="1" applyBorder="1" applyProtection="1">
      <protection locked="0"/>
    </xf>
    <xf numFmtId="0" fontId="0" fillId="3" borderId="0" xfId="0"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18" xfId="0" applyFill="1" applyBorder="1" applyAlignment="1" applyProtection="1">
      <alignment horizontal="right"/>
      <protection locked="0"/>
    </xf>
    <xf numFmtId="0" fontId="3" fillId="3" borderId="18" xfId="0" applyFont="1" applyFill="1" applyBorder="1" applyAlignment="1" applyProtection="1">
      <alignment horizontal="right"/>
      <protection locked="0"/>
    </xf>
    <xf numFmtId="1" fontId="11" fillId="3" borderId="16" xfId="0" applyNumberFormat="1" applyFont="1" applyFill="1" applyBorder="1"/>
    <xf numFmtId="165" fontId="0" fillId="3" borderId="0" xfId="0" applyNumberFormat="1" applyFill="1" applyBorder="1"/>
    <xf numFmtId="0" fontId="0" fillId="0" borderId="34" xfId="0" applyFill="1" applyBorder="1"/>
    <xf numFmtId="2" fontId="0" fillId="2" borderId="0" xfId="0" applyNumberFormat="1" applyFill="1" applyBorder="1"/>
    <xf numFmtId="2" fontId="0" fillId="3" borderId="0" xfId="0" applyNumberFormat="1" applyFill="1" applyBorder="1" applyAlignment="1" applyProtection="1">
      <alignment horizontal="right"/>
      <protection locked="0"/>
    </xf>
    <xf numFmtId="2" fontId="3" fillId="3" borderId="0" xfId="0" applyNumberFormat="1" applyFont="1" applyFill="1" applyBorder="1" applyAlignment="1" applyProtection="1">
      <alignment horizontal="right"/>
      <protection locked="0"/>
    </xf>
    <xf numFmtId="0" fontId="1" fillId="3" borderId="19" xfId="0" applyFont="1" applyFill="1" applyBorder="1"/>
    <xf numFmtId="2" fontId="16" fillId="2" borderId="0" xfId="0" applyNumberFormat="1" applyFont="1" applyFill="1" applyBorder="1" applyAlignment="1">
      <alignment horizontal="right"/>
    </xf>
    <xf numFmtId="2" fontId="16" fillId="2" borderId="19" xfId="0" applyNumberFormat="1" applyFont="1" applyFill="1" applyBorder="1" applyAlignment="1">
      <alignment horizontal="right"/>
    </xf>
    <xf numFmtId="0" fontId="0" fillId="2" borderId="34" xfId="0" applyFill="1" applyBorder="1"/>
    <xf numFmtId="2" fontId="1" fillId="0" borderId="0" xfId="0" applyNumberFormat="1" applyFont="1"/>
    <xf numFmtId="1" fontId="8" fillId="3" borderId="0" xfId="0" applyNumberFormat="1" applyFont="1" applyFill="1" applyBorder="1"/>
    <xf numFmtId="0" fontId="0" fillId="3" borderId="16" xfId="0" applyFill="1" applyBorder="1" applyAlignment="1">
      <alignment vertical="top" wrapText="1"/>
    </xf>
    <xf numFmtId="2" fontId="16" fillId="2" borderId="35" xfId="0" applyNumberFormat="1" applyFont="1" applyFill="1" applyBorder="1"/>
    <xf numFmtId="2" fontId="16" fillId="2" borderId="36" xfId="0" applyNumberFormat="1" applyFont="1" applyFill="1" applyBorder="1"/>
    <xf numFmtId="2" fontId="16" fillId="2" borderId="34" xfId="0" applyNumberFormat="1" applyFont="1" applyFill="1" applyBorder="1"/>
    <xf numFmtId="0" fontId="0" fillId="0" borderId="35" xfId="0" applyFill="1" applyBorder="1"/>
    <xf numFmtId="0" fontId="0" fillId="0" borderId="36" xfId="0" applyFill="1" applyBorder="1"/>
    <xf numFmtId="0" fontId="0" fillId="2" borderId="35" xfId="0" applyFill="1" applyBorder="1"/>
    <xf numFmtId="0" fontId="0" fillId="2" borderId="36" xfId="0" applyFill="1" applyBorder="1"/>
    <xf numFmtId="2" fontId="0" fillId="0" borderId="35" xfId="0" applyNumberFormat="1" applyFill="1" applyBorder="1"/>
    <xf numFmtId="2" fontId="0" fillId="0" borderId="36" xfId="0" applyNumberFormat="1" applyFill="1" applyBorder="1"/>
    <xf numFmtId="2" fontId="0" fillId="0" borderId="34" xfId="0" applyNumberFormat="1" applyFill="1" applyBorder="1"/>
    <xf numFmtId="2" fontId="1" fillId="3" borderId="0" xfId="0" applyNumberFormat="1" applyFont="1" applyFill="1" applyBorder="1"/>
    <xf numFmtId="2" fontId="0" fillId="2" borderId="35" xfId="0" applyNumberFormat="1" applyFill="1" applyBorder="1"/>
    <xf numFmtId="2" fontId="0" fillId="2" borderId="36" xfId="0" applyNumberFormat="1" applyFill="1" applyBorder="1"/>
    <xf numFmtId="2" fontId="0" fillId="2" borderId="34" xfId="0" applyNumberFormat="1" applyFill="1" applyBorder="1"/>
    <xf numFmtId="2" fontId="1" fillId="2" borderId="35" xfId="0" applyNumberFormat="1" applyFont="1" applyFill="1" applyBorder="1"/>
    <xf numFmtId="2" fontId="1" fillId="2" borderId="36" xfId="0" applyNumberFormat="1" applyFont="1" applyFill="1" applyBorder="1"/>
    <xf numFmtId="2" fontId="1" fillId="2" borderId="34" xfId="0" applyNumberFormat="1" applyFont="1" applyFill="1" applyBorder="1"/>
    <xf numFmtId="0" fontId="1" fillId="3" borderId="1" xfId="0" applyFont="1" applyFill="1" applyBorder="1"/>
    <xf numFmtId="165" fontId="0" fillId="0" borderId="26" xfId="1" applyNumberFormat="1" applyFont="1" applyFill="1" applyBorder="1" applyProtection="1">
      <protection locked="0"/>
    </xf>
    <xf numFmtId="165" fontId="0" fillId="0" borderId="24" xfId="1" applyNumberFormat="1" applyFont="1" applyFill="1" applyBorder="1" applyProtection="1">
      <protection locked="0"/>
    </xf>
    <xf numFmtId="165" fontId="0" fillId="0" borderId="37" xfId="1" applyNumberFormat="1" applyFont="1" applyFill="1" applyBorder="1"/>
    <xf numFmtId="165" fontId="0" fillId="0" borderId="2" xfId="1" applyNumberFormat="1" applyFont="1" applyFill="1" applyBorder="1"/>
    <xf numFmtId="165" fontId="0" fillId="3" borderId="4" xfId="1" applyNumberFormat="1" applyFont="1" applyFill="1" applyBorder="1" applyProtection="1">
      <protection locked="0"/>
    </xf>
    <xf numFmtId="165" fontId="0" fillId="2" borderId="37" xfId="1" applyNumberFormat="1" applyFont="1" applyFill="1" applyBorder="1"/>
    <xf numFmtId="165" fontId="0" fillId="2" borderId="2" xfId="1" applyNumberFormat="1" applyFont="1" applyFill="1" applyBorder="1"/>
    <xf numFmtId="165" fontId="0" fillId="0" borderId="38" xfId="1" applyNumberFormat="1" applyFont="1" applyFill="1" applyBorder="1" applyProtection="1">
      <protection locked="0"/>
    </xf>
    <xf numFmtId="165" fontId="0" fillId="0" borderId="0" xfId="1" applyNumberFormat="1" applyFont="1" applyFill="1" applyBorder="1" applyProtection="1">
      <protection locked="0"/>
    </xf>
    <xf numFmtId="165" fontId="0" fillId="0" borderId="6" xfId="1" applyNumberFormat="1" applyFont="1" applyFill="1" applyBorder="1"/>
    <xf numFmtId="165" fontId="0" fillId="0" borderId="4" xfId="1" applyNumberFormat="1" applyFont="1" applyFill="1" applyBorder="1"/>
    <xf numFmtId="165" fontId="0" fillId="2" borderId="4" xfId="1" applyNumberFormat="1" applyFont="1" applyFill="1" applyBorder="1"/>
    <xf numFmtId="165" fontId="3" fillId="3" borderId="4" xfId="1" applyNumberFormat="1" applyFont="1" applyFill="1" applyBorder="1" applyProtection="1">
      <protection locked="0"/>
    </xf>
    <xf numFmtId="165" fontId="2" fillId="3" borderId="1" xfId="1" applyNumberFormat="1" applyFont="1" applyFill="1" applyBorder="1" applyProtection="1">
      <protection locked="0"/>
    </xf>
    <xf numFmtId="0" fontId="4" fillId="0" borderId="15" xfId="0" applyFont="1" applyFill="1" applyBorder="1"/>
    <xf numFmtId="0" fontId="17" fillId="4" borderId="0" xfId="0" applyFont="1" applyFill="1" applyAlignment="1">
      <alignment horizontal="center"/>
    </xf>
    <xf numFmtId="0" fontId="4" fillId="3" borderId="18" xfId="0" applyFont="1" applyFill="1" applyBorder="1"/>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0" fillId="0" borderId="16" xfId="0" applyFill="1" applyBorder="1" applyAlignment="1">
      <alignment horizontal="left" vertical="top" wrapText="1"/>
    </xf>
    <xf numFmtId="0" fontId="0" fillId="0" borderId="0" xfId="0"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3" borderId="26" xfId="0" applyFont="1" applyFill="1" applyBorder="1" applyAlignment="1">
      <alignment horizontal="center"/>
    </xf>
    <xf numFmtId="0" fontId="1" fillId="3" borderId="24" xfId="0" applyFont="1" applyFill="1" applyBorder="1" applyAlignment="1">
      <alignment horizontal="center"/>
    </xf>
    <xf numFmtId="0" fontId="1" fillId="3" borderId="27" xfId="0" applyFont="1" applyFill="1" applyBorder="1" applyAlignment="1">
      <alignment horizontal="center"/>
    </xf>
    <xf numFmtId="0" fontId="1" fillId="3" borderId="25" xfId="0" applyFont="1" applyFill="1"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cellXfs>
  <cellStyles count="4">
    <cellStyle name="Comma" xfId="1" builtinId="3"/>
    <cellStyle name="Hyperlink" xfId="3" builtinId="8"/>
    <cellStyle name="Normal" xfId="0" builtinId="0"/>
    <cellStyle name="Normal 2" xfId="2"/>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Baseline Population Projection</a:t>
            </a:r>
          </a:p>
        </c:rich>
      </c:tx>
      <c:layout>
        <c:manualLayout>
          <c:xMode val="edge"/>
          <c:yMode val="edge"/>
          <c:x val="0.16993790259940089"/>
          <c:y val="4.6296296296296294E-2"/>
        </c:manualLayout>
      </c:layout>
      <c:overlay val="1"/>
    </c:title>
    <c:autoTitleDeleted val="0"/>
    <c:plotArea>
      <c:layout>
        <c:manualLayout>
          <c:layoutTarget val="inner"/>
          <c:xMode val="edge"/>
          <c:yMode val="edge"/>
          <c:x val="0.11423840769903762"/>
          <c:y val="0.17177092446777487"/>
          <c:w val="0.82783518360092356"/>
          <c:h val="0.71224919801691455"/>
        </c:manualLayout>
      </c:layout>
      <c:lineChart>
        <c:grouping val="standard"/>
        <c:varyColors val="0"/>
        <c:ser>
          <c:idx val="1"/>
          <c:order val="0"/>
          <c:tx>
            <c:strRef>
              <c:f>'Graph Tables'!$A$7</c:f>
              <c:strCache>
                <c:ptCount val="1"/>
                <c:pt idx="0">
                  <c:v>Baseline</c:v>
                </c:pt>
              </c:strCache>
            </c:strRef>
          </c:tx>
          <c:marker>
            <c:symbol val="none"/>
          </c:marker>
          <c:dPt>
            <c:idx val="5"/>
            <c:bubble3D val="0"/>
            <c:spPr>
              <a:ln>
                <a:prstDash val="dash"/>
              </a:ln>
            </c:spPr>
            <c:extLst>
              <c:ext xmlns:c16="http://schemas.microsoft.com/office/drawing/2014/chart" uri="{C3380CC4-5D6E-409C-BE32-E72D297353CC}">
                <c16:uniqueId val="{00000002-723F-4BE8-B1D1-0EC54874EC01}"/>
              </c:ext>
            </c:extLst>
          </c:dPt>
          <c:dPt>
            <c:idx val="6"/>
            <c:bubble3D val="0"/>
            <c:spPr>
              <a:ln>
                <a:prstDash val="dash"/>
              </a:ln>
            </c:spPr>
            <c:extLst>
              <c:ext xmlns:c16="http://schemas.microsoft.com/office/drawing/2014/chart" uri="{C3380CC4-5D6E-409C-BE32-E72D297353CC}">
                <c16:uniqueId val="{00000001-723F-4BE8-B1D1-0EC54874EC01}"/>
              </c:ext>
            </c:extLst>
          </c:dPt>
          <c:dPt>
            <c:idx val="7"/>
            <c:bubble3D val="0"/>
            <c:spPr>
              <a:ln>
                <a:prstDash val="sysDash"/>
              </a:ln>
            </c:spPr>
            <c:extLst>
              <c:ext xmlns:c16="http://schemas.microsoft.com/office/drawing/2014/chart" uri="{C3380CC4-5D6E-409C-BE32-E72D297353CC}">
                <c16:uniqueId val="{00000000-723F-4BE8-B1D1-0EC54874EC01}"/>
              </c:ext>
            </c:extLst>
          </c:dPt>
          <c:cat>
            <c:numRef>
              <c:f>'Graph Tables'!$B$2:$I$2</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Tables'!$B$7:$I$7</c:f>
              <c:numCache>
                <c:formatCode>0</c:formatCode>
                <c:ptCount val="8"/>
                <c:pt idx="0">
                  <c:v>6000</c:v>
                </c:pt>
                <c:pt idx="1">
                  <c:v>5898.9099716172459</c:v>
                </c:pt>
                <c:pt idx="2">
                  <c:v>5725.8599612072312</c:v>
                </c:pt>
                <c:pt idx="3">
                  <c:v>5512.7534286112414</c:v>
                </c:pt>
                <c:pt idx="4">
                  <c:v>5280.3146835786029</c:v>
                </c:pt>
                <c:pt idx="5">
                  <c:v>5041.265036824725</c:v>
                </c:pt>
                <c:pt idx="6">
                  <c:v>4814.6935299431616</c:v>
                </c:pt>
                <c:pt idx="7">
                  <c:v>4612.8165960910101</c:v>
                </c:pt>
              </c:numCache>
            </c:numRef>
          </c:val>
          <c:smooth val="0"/>
          <c:extLst>
            <c:ext xmlns:c16="http://schemas.microsoft.com/office/drawing/2014/chart" uri="{C3380CC4-5D6E-409C-BE32-E72D297353CC}">
              <c16:uniqueId val="{00000000-939B-4979-859B-C7D7F05DD81C}"/>
            </c:ext>
          </c:extLst>
        </c:ser>
        <c:dLbls>
          <c:showLegendKey val="0"/>
          <c:showVal val="0"/>
          <c:showCatName val="0"/>
          <c:showSerName val="0"/>
          <c:showPercent val="0"/>
          <c:showBubbleSize val="0"/>
        </c:dLbls>
        <c:smooth val="0"/>
        <c:axId val="669572608"/>
        <c:axId val="165764416"/>
      </c:lineChart>
      <c:dateAx>
        <c:axId val="669572608"/>
        <c:scaling>
          <c:orientation val="minMax"/>
        </c:scaling>
        <c:delete val="0"/>
        <c:axPos val="b"/>
        <c:numFmt formatCode="General" sourceLinked="1"/>
        <c:majorTickMark val="out"/>
        <c:minorTickMark val="none"/>
        <c:tickLblPos val="nextTo"/>
        <c:crossAx val="165764416"/>
        <c:crosses val="autoZero"/>
        <c:auto val="0"/>
        <c:lblOffset val="100"/>
        <c:baseTimeUnit val="days"/>
        <c:majorUnit val="5"/>
        <c:majorTimeUnit val="days"/>
      </c:dateAx>
      <c:valAx>
        <c:axId val="165764416"/>
        <c:scaling>
          <c:orientation val="minMax"/>
          <c:min val="0"/>
        </c:scaling>
        <c:delete val="0"/>
        <c:axPos val="l"/>
        <c:majorGridlines>
          <c:spPr>
            <a:ln>
              <a:prstDash val="sysDot"/>
            </a:ln>
          </c:spPr>
        </c:majorGridlines>
        <c:numFmt formatCode="#,##0" sourceLinked="0"/>
        <c:majorTickMark val="out"/>
        <c:minorTickMark val="none"/>
        <c:tickLblPos val="nextTo"/>
        <c:crossAx val="66957260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Tables'!$B$70</c:f>
          <c:strCache>
            <c:ptCount val="1"/>
            <c:pt idx="0">
              <c:v>Scenario Population Pyramid 2025</c:v>
            </c:pt>
          </c:strCache>
        </c:strRef>
      </c:tx>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1"/>
          <c:order val="0"/>
          <c:tx>
            <c:strRef>
              <c:f>'Graph Tables'!$C$71</c:f>
              <c:strCache>
                <c:ptCount val="1"/>
                <c:pt idx="0">
                  <c:v>Males</c:v>
                </c:pt>
              </c:strCache>
            </c:strRef>
          </c:tx>
          <c:spPr>
            <a:solidFill>
              <a:schemeClr val="tx1"/>
            </a:solidFill>
            <a:ln>
              <a:solidFill>
                <a:schemeClr val="tx1"/>
              </a:solidFill>
            </a:ln>
          </c:spPr>
          <c:invertIfNegative val="0"/>
          <c:cat>
            <c:strRef>
              <c:f>'Graph Tables'!$B$72:$B$90</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Tables'!$C$72:$C$90</c:f>
              <c:numCache>
                <c:formatCode>0</c:formatCode>
                <c:ptCount val="19"/>
                <c:pt idx="0">
                  <c:v>147.41726897035446</c:v>
                </c:pt>
                <c:pt idx="1">
                  <c:v>147.44020420359746</c:v>
                </c:pt>
                <c:pt idx="2">
                  <c:v>142.28468749999999</c:v>
                </c:pt>
                <c:pt idx="3">
                  <c:v>147.86984562500001</c:v>
                </c:pt>
                <c:pt idx="4">
                  <c:v>187.00486875000001</c:v>
                </c:pt>
                <c:pt idx="5">
                  <c:v>203.42921874999999</c:v>
                </c:pt>
                <c:pt idx="6">
                  <c:v>214.41763125</c:v>
                </c:pt>
                <c:pt idx="7">
                  <c:v>223.86195999999998</c:v>
                </c:pt>
                <c:pt idx="8">
                  <c:v>228.8413637620958</c:v>
                </c:pt>
                <c:pt idx="9">
                  <c:v>234.92185465725512</c:v>
                </c:pt>
                <c:pt idx="10">
                  <c:v>229.82983897818997</c:v>
                </c:pt>
                <c:pt idx="11">
                  <c:v>230.95850938857384</c:v>
                </c:pt>
                <c:pt idx="12">
                  <c:v>233.46840601007096</c:v>
                </c:pt>
                <c:pt idx="13">
                  <c:v>208.36064933938627</c:v>
                </c:pt>
                <c:pt idx="14">
                  <c:v>217.04771425136303</c:v>
                </c:pt>
                <c:pt idx="15">
                  <c:v>217.41985067729351</c:v>
                </c:pt>
                <c:pt idx="16">
                  <c:v>169.06239320012261</c:v>
                </c:pt>
                <c:pt idx="17">
                  <c:v>112.23065060629831</c:v>
                </c:pt>
                <c:pt idx="18">
                  <c:v>43.73344765625</c:v>
                </c:pt>
              </c:numCache>
            </c:numRef>
          </c:val>
          <c:extLst>
            <c:ext xmlns:c16="http://schemas.microsoft.com/office/drawing/2014/chart" uri="{C3380CC4-5D6E-409C-BE32-E72D297353CC}">
              <c16:uniqueId val="{00000000-EBAD-4AA7-BB2D-8409023A6383}"/>
            </c:ext>
          </c:extLst>
        </c:ser>
        <c:ser>
          <c:idx val="2"/>
          <c:order val="1"/>
          <c:tx>
            <c:strRef>
              <c:f>'Graph Tables'!$D$71</c:f>
              <c:strCache>
                <c:ptCount val="1"/>
                <c:pt idx="0">
                  <c:v>Females</c:v>
                </c:pt>
              </c:strCache>
            </c:strRef>
          </c:tx>
          <c:spPr>
            <a:solidFill>
              <a:schemeClr val="bg1">
                <a:lumMod val="85000"/>
              </a:schemeClr>
            </a:solidFill>
            <a:ln>
              <a:solidFill>
                <a:schemeClr val="tx1"/>
              </a:solidFill>
            </a:ln>
          </c:spPr>
          <c:invertIfNegative val="0"/>
          <c:cat>
            <c:strRef>
              <c:f>'Graph Tables'!$B$72:$B$90</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Tables'!$D$72:$D$90</c:f>
              <c:numCache>
                <c:formatCode>0</c:formatCode>
                <c:ptCount val="19"/>
                <c:pt idx="0">
                  <c:v>-128.66624828032715</c:v>
                </c:pt>
                <c:pt idx="1">
                  <c:v>-127.0903808033207</c:v>
                </c:pt>
                <c:pt idx="2">
                  <c:v>-130.9946875</c:v>
                </c:pt>
                <c:pt idx="3">
                  <c:v>-137.72984562500002</c:v>
                </c:pt>
                <c:pt idx="4">
                  <c:v>-155.66856874999999</c:v>
                </c:pt>
                <c:pt idx="5">
                  <c:v>-144.83779687500001</c:v>
                </c:pt>
                <c:pt idx="6">
                  <c:v>-135.78423750000002</c:v>
                </c:pt>
                <c:pt idx="7">
                  <c:v>-145.79584125</c:v>
                </c:pt>
                <c:pt idx="8">
                  <c:v>-147.26562910053457</c:v>
                </c:pt>
                <c:pt idx="9">
                  <c:v>-148.11391364267649</c:v>
                </c:pt>
                <c:pt idx="10">
                  <c:v>-164.51214309496825</c:v>
                </c:pt>
                <c:pt idx="11">
                  <c:v>-177.44299523889126</c:v>
                </c:pt>
                <c:pt idx="12">
                  <c:v>-188.92248570956738</c:v>
                </c:pt>
                <c:pt idx="13">
                  <c:v>-203.51505284312145</c:v>
                </c:pt>
                <c:pt idx="14">
                  <c:v>-212.32928568068121</c:v>
                </c:pt>
                <c:pt idx="15">
                  <c:v>-214.21477248765135</c:v>
                </c:pt>
                <c:pt idx="16">
                  <c:v>-170.3932309953459</c:v>
                </c:pt>
                <c:pt idx="17">
                  <c:v>-125.95435337398783</c:v>
                </c:pt>
                <c:pt idx="18">
                  <c:v>-71.542062329999993</c:v>
                </c:pt>
              </c:numCache>
            </c:numRef>
          </c:val>
          <c:extLst>
            <c:ext xmlns:c16="http://schemas.microsoft.com/office/drawing/2014/chart" uri="{C3380CC4-5D6E-409C-BE32-E72D297353CC}">
              <c16:uniqueId val="{00000001-EBAD-4AA7-BB2D-8409023A6383}"/>
            </c:ext>
          </c:extLst>
        </c:ser>
        <c:dLbls>
          <c:showLegendKey val="0"/>
          <c:showVal val="0"/>
          <c:showCatName val="0"/>
          <c:showSerName val="0"/>
          <c:showPercent val="0"/>
          <c:showBubbleSize val="0"/>
        </c:dLbls>
        <c:gapWidth val="25"/>
        <c:overlap val="100"/>
        <c:axId val="671305728"/>
        <c:axId val="670912448"/>
      </c:barChart>
      <c:catAx>
        <c:axId val="671305728"/>
        <c:scaling>
          <c:orientation val="minMax"/>
        </c:scaling>
        <c:delete val="0"/>
        <c:axPos val="l"/>
        <c:numFmt formatCode="General" sourceLinked="0"/>
        <c:majorTickMark val="out"/>
        <c:minorTickMark val="none"/>
        <c:tickLblPos val="high"/>
        <c:txPr>
          <a:bodyPr/>
          <a:lstStyle/>
          <a:p>
            <a:pPr>
              <a:defRPr sz="800"/>
            </a:pPr>
            <a:endParaRPr lang="en-US"/>
          </a:p>
        </c:txPr>
        <c:crossAx val="670912448"/>
        <c:crosses val="autoZero"/>
        <c:auto val="1"/>
        <c:lblAlgn val="ctr"/>
        <c:lblOffset val="100"/>
        <c:noMultiLvlLbl val="0"/>
      </c:catAx>
      <c:valAx>
        <c:axId val="670912448"/>
        <c:scaling>
          <c:orientation val="minMax"/>
          <c:max val="300"/>
          <c:min val="-300"/>
        </c:scaling>
        <c:delete val="0"/>
        <c:axPos val="b"/>
        <c:majorGridlines>
          <c:spPr>
            <a:ln>
              <a:prstDash val="sysDash"/>
            </a:ln>
          </c:spPr>
        </c:majorGridlines>
        <c:numFmt formatCode="#,##0;#,##0" sourceLinked="0"/>
        <c:majorTickMark val="out"/>
        <c:minorTickMark val="none"/>
        <c:tickLblPos val="nextTo"/>
        <c:crossAx val="671305728"/>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Tables'!$F$70</c:f>
          <c:strCache>
            <c:ptCount val="1"/>
            <c:pt idx="0">
              <c:v>Scenario Population Pyramid 2035</c:v>
            </c:pt>
          </c:strCache>
        </c:strRef>
      </c:tx>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1"/>
          <c:order val="0"/>
          <c:tx>
            <c:strRef>
              <c:f>'Graph Tables'!$G$71</c:f>
              <c:strCache>
                <c:ptCount val="1"/>
                <c:pt idx="0">
                  <c:v>Males</c:v>
                </c:pt>
              </c:strCache>
            </c:strRef>
          </c:tx>
          <c:spPr>
            <a:solidFill>
              <a:schemeClr val="tx1"/>
            </a:solidFill>
            <a:ln>
              <a:solidFill>
                <a:schemeClr val="tx1"/>
              </a:solidFill>
            </a:ln>
          </c:spPr>
          <c:invertIfNegative val="0"/>
          <c:cat>
            <c:strRef>
              <c:f>'Graph Tables'!$F$72:$F$90</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Tables'!$G$72:$G$90</c:f>
              <c:numCache>
                <c:formatCode>_-* #\ ##0_-;\-* #\ ##0_-;_-* "-"??_-;_-@_-</c:formatCode>
                <c:ptCount val="19"/>
                <c:pt idx="0">
                  <c:v>135.35288535453066</c:v>
                </c:pt>
                <c:pt idx="1">
                  <c:v>141.47601498606687</c:v>
                </c:pt>
                <c:pt idx="2">
                  <c:v>149.59867600794328</c:v>
                </c:pt>
                <c:pt idx="3">
                  <c:v>148.10351003727118</c:v>
                </c:pt>
                <c:pt idx="4">
                  <c:v>142.78255051435548</c:v>
                </c:pt>
                <c:pt idx="5">
                  <c:v>143.60056592584573</c:v>
                </c:pt>
                <c:pt idx="6">
                  <c:v>180.29396527882031</c:v>
                </c:pt>
                <c:pt idx="7">
                  <c:v>202.00770622667969</c:v>
                </c:pt>
                <c:pt idx="8">
                  <c:v>212.95614614616397</c:v>
                </c:pt>
                <c:pt idx="9">
                  <c:v>222.06060656480264</c:v>
                </c:pt>
                <c:pt idx="10">
                  <c:v>226.16321076215664</c:v>
                </c:pt>
                <c:pt idx="11">
                  <c:v>231.10276105761474</c:v>
                </c:pt>
                <c:pt idx="12">
                  <c:v>225.05470814729736</c:v>
                </c:pt>
                <c:pt idx="13">
                  <c:v>224.18759209239127</c:v>
                </c:pt>
                <c:pt idx="14">
                  <c:v>221.08832684983597</c:v>
                </c:pt>
                <c:pt idx="15">
                  <c:v>182.55938541299642</c:v>
                </c:pt>
                <c:pt idx="16">
                  <c:v>168.89085772610036</c:v>
                </c:pt>
                <c:pt idx="17">
                  <c:v>142.1002801960388</c:v>
                </c:pt>
                <c:pt idx="18">
                  <c:v>67.64069007741243</c:v>
                </c:pt>
              </c:numCache>
            </c:numRef>
          </c:val>
          <c:extLst>
            <c:ext xmlns:c16="http://schemas.microsoft.com/office/drawing/2014/chart" uri="{C3380CC4-5D6E-409C-BE32-E72D297353CC}">
              <c16:uniqueId val="{00000000-CAC6-4F3A-85E7-084EBF162798}"/>
            </c:ext>
          </c:extLst>
        </c:ser>
        <c:ser>
          <c:idx val="2"/>
          <c:order val="1"/>
          <c:tx>
            <c:strRef>
              <c:f>'Graph Tables'!$H$71</c:f>
              <c:strCache>
                <c:ptCount val="1"/>
                <c:pt idx="0">
                  <c:v>Females</c:v>
                </c:pt>
              </c:strCache>
            </c:strRef>
          </c:tx>
          <c:spPr>
            <a:solidFill>
              <a:schemeClr val="bg1">
                <a:lumMod val="85000"/>
              </a:schemeClr>
            </a:solidFill>
            <a:ln>
              <a:solidFill>
                <a:schemeClr val="tx1"/>
              </a:solidFill>
            </a:ln>
          </c:spPr>
          <c:invertIfNegative val="0"/>
          <c:cat>
            <c:strRef>
              <c:f>'Graph Tables'!$F$72:$F$90</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Tables'!$H$72:$H$90</c:f>
              <c:numCache>
                <c:formatCode>_-* #\ ##0_-;\-* #\ ##0_-;_-* "-"??_-;_-@_-</c:formatCode>
                <c:ptCount val="19"/>
                <c:pt idx="0">
                  <c:v>-124.94038381956676</c:v>
                </c:pt>
                <c:pt idx="1">
                  <c:v>-130.51839117175402</c:v>
                </c:pt>
                <c:pt idx="2">
                  <c:v>-130.57018708925531</c:v>
                </c:pt>
                <c:pt idx="3">
                  <c:v>-127.66213659710843</c:v>
                </c:pt>
                <c:pt idx="4">
                  <c:v>-128.83380732216796</c:v>
                </c:pt>
                <c:pt idx="5">
                  <c:v>-125.66858480015823</c:v>
                </c:pt>
                <c:pt idx="6">
                  <c:v>-136.65812854853905</c:v>
                </c:pt>
                <c:pt idx="7">
                  <c:v>-133.18193896203519</c:v>
                </c:pt>
                <c:pt idx="8">
                  <c:v>-128.8371255444398</c:v>
                </c:pt>
                <c:pt idx="9">
                  <c:v>-141.72042991312196</c:v>
                </c:pt>
                <c:pt idx="10">
                  <c:v>-145.54216495104828</c:v>
                </c:pt>
                <c:pt idx="11">
                  <c:v>-145.70604528817316</c:v>
                </c:pt>
                <c:pt idx="12">
                  <c:v>-161.09410560235378</c:v>
                </c:pt>
                <c:pt idx="13">
                  <c:v>-172.24097064698464</c:v>
                </c:pt>
                <c:pt idx="14">
                  <c:v>-178.90453352407161</c:v>
                </c:pt>
                <c:pt idx="15">
                  <c:v>-182.75894219559893</c:v>
                </c:pt>
                <c:pt idx="16">
                  <c:v>-173.96617105199292</c:v>
                </c:pt>
                <c:pt idx="17">
                  <c:v>-148.20530777397474</c:v>
                </c:pt>
                <c:pt idx="18">
                  <c:v>-91.526382662337738</c:v>
                </c:pt>
              </c:numCache>
            </c:numRef>
          </c:val>
          <c:extLst>
            <c:ext xmlns:c16="http://schemas.microsoft.com/office/drawing/2014/chart" uri="{C3380CC4-5D6E-409C-BE32-E72D297353CC}">
              <c16:uniqueId val="{00000001-CAC6-4F3A-85E7-084EBF162798}"/>
            </c:ext>
          </c:extLst>
        </c:ser>
        <c:dLbls>
          <c:showLegendKey val="0"/>
          <c:showVal val="0"/>
          <c:showCatName val="0"/>
          <c:showSerName val="0"/>
          <c:showPercent val="0"/>
          <c:showBubbleSize val="0"/>
        </c:dLbls>
        <c:gapWidth val="25"/>
        <c:overlap val="100"/>
        <c:axId val="671412224"/>
        <c:axId val="670914752"/>
      </c:barChart>
      <c:catAx>
        <c:axId val="671412224"/>
        <c:scaling>
          <c:orientation val="minMax"/>
        </c:scaling>
        <c:delete val="0"/>
        <c:axPos val="l"/>
        <c:numFmt formatCode="General" sourceLinked="0"/>
        <c:majorTickMark val="out"/>
        <c:minorTickMark val="none"/>
        <c:tickLblPos val="high"/>
        <c:txPr>
          <a:bodyPr/>
          <a:lstStyle/>
          <a:p>
            <a:pPr>
              <a:defRPr sz="800"/>
            </a:pPr>
            <a:endParaRPr lang="en-US"/>
          </a:p>
        </c:txPr>
        <c:crossAx val="670914752"/>
        <c:crosses val="autoZero"/>
        <c:auto val="1"/>
        <c:lblAlgn val="ctr"/>
        <c:lblOffset val="100"/>
        <c:noMultiLvlLbl val="0"/>
      </c:catAx>
      <c:valAx>
        <c:axId val="670914752"/>
        <c:scaling>
          <c:orientation val="minMax"/>
          <c:max val="300"/>
          <c:min val="-300"/>
        </c:scaling>
        <c:delete val="0"/>
        <c:axPos val="b"/>
        <c:majorGridlines>
          <c:spPr>
            <a:ln>
              <a:prstDash val="sysDash"/>
            </a:ln>
          </c:spPr>
        </c:majorGridlines>
        <c:numFmt formatCode="#,##0;#,##0" sourceLinked="0"/>
        <c:majorTickMark val="out"/>
        <c:minorTickMark val="none"/>
        <c:tickLblPos val="nextTo"/>
        <c:crossAx val="671412224"/>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8906364998026451"/>
          <c:y val="0.16625475149132582"/>
          <c:w val="0.73979377702857596"/>
          <c:h val="0.70542527130712129"/>
        </c:manualLayout>
      </c:layout>
      <c:lineChart>
        <c:grouping val="standard"/>
        <c:varyColors val="0"/>
        <c:ser>
          <c:idx val="0"/>
          <c:order val="0"/>
          <c:tx>
            <c:v>Equilibrium Migration Requirement</c:v>
          </c:tx>
          <c:marker>
            <c:symbol val="none"/>
          </c:marker>
          <c:cat>
            <c:numRef>
              <c:f>'Graph Tables'!$C$13:$I$13</c:f>
              <c:numCache>
                <c:formatCode>General</c:formatCode>
                <c:ptCount val="7"/>
                <c:pt idx="0">
                  <c:v>2020</c:v>
                </c:pt>
                <c:pt idx="1">
                  <c:v>2025</c:v>
                </c:pt>
                <c:pt idx="2">
                  <c:v>2030</c:v>
                </c:pt>
                <c:pt idx="3">
                  <c:v>2035</c:v>
                </c:pt>
                <c:pt idx="4">
                  <c:v>2040</c:v>
                </c:pt>
                <c:pt idx="5">
                  <c:v>2045</c:v>
                </c:pt>
                <c:pt idx="6">
                  <c:v>2050</c:v>
                </c:pt>
              </c:numCache>
            </c:numRef>
          </c:cat>
          <c:val>
            <c:numRef>
              <c:f>Migration!$S$22:$Y$22</c:f>
              <c:numCache>
                <c:formatCode>0.00</c:formatCode>
                <c:ptCount val="7"/>
                <c:pt idx="0">
                  <c:v>14.68798</c:v>
                </c:pt>
                <c:pt idx="1">
                  <c:v>26.020238059031072</c:v>
                </c:pt>
                <c:pt idx="2">
                  <c:v>30.935845917385006</c:v>
                </c:pt>
                <c:pt idx="3">
                  <c:v>32.683838812609245</c:v>
                </c:pt>
                <c:pt idx="4">
                  <c:v>33.059517747548469</c:v>
                </c:pt>
                <c:pt idx="5">
                  <c:v>30.545949845045676</c:v>
                </c:pt>
                <c:pt idx="6">
                  <c:v>25.84741335704328</c:v>
                </c:pt>
              </c:numCache>
            </c:numRef>
          </c:val>
          <c:smooth val="1"/>
          <c:extLst>
            <c:ext xmlns:c16="http://schemas.microsoft.com/office/drawing/2014/chart" uri="{C3380CC4-5D6E-409C-BE32-E72D297353CC}">
              <c16:uniqueId val="{00000000-0868-4260-8876-48CAD133F22B}"/>
            </c:ext>
          </c:extLst>
        </c:ser>
        <c:dLbls>
          <c:showLegendKey val="0"/>
          <c:showVal val="0"/>
          <c:showCatName val="0"/>
          <c:showSerName val="0"/>
          <c:showPercent val="0"/>
          <c:showBubbleSize val="0"/>
        </c:dLbls>
        <c:smooth val="0"/>
        <c:axId val="671307264"/>
        <c:axId val="641745472"/>
      </c:lineChart>
      <c:dateAx>
        <c:axId val="671307264"/>
        <c:scaling>
          <c:orientation val="minMax"/>
        </c:scaling>
        <c:delete val="0"/>
        <c:axPos val="b"/>
        <c:numFmt formatCode="0" sourceLinked="0"/>
        <c:majorTickMark val="out"/>
        <c:minorTickMark val="none"/>
        <c:tickLblPos val="nextTo"/>
        <c:txPr>
          <a:bodyPr rot="0" vert="horz"/>
          <a:lstStyle/>
          <a:p>
            <a:pPr>
              <a:defRPr sz="1100" b="1"/>
            </a:pPr>
            <a:endParaRPr lang="en-US"/>
          </a:p>
        </c:txPr>
        <c:crossAx val="641745472"/>
        <c:crosses val="autoZero"/>
        <c:auto val="0"/>
        <c:lblOffset val="100"/>
        <c:baseTimeUnit val="days"/>
        <c:majorUnit val="5"/>
        <c:majorTimeUnit val="days"/>
      </c:dateAx>
      <c:valAx>
        <c:axId val="641745472"/>
        <c:scaling>
          <c:orientation val="minMax"/>
        </c:scaling>
        <c:delete val="0"/>
        <c:axPos val="l"/>
        <c:majorGridlines>
          <c:spPr>
            <a:ln>
              <a:prstDash val="sysDot"/>
            </a:ln>
          </c:spPr>
        </c:majorGridlines>
        <c:title>
          <c:tx>
            <c:rich>
              <a:bodyPr rot="-5400000" vert="horz"/>
              <a:lstStyle/>
              <a:p>
                <a:pPr>
                  <a:defRPr sz="1400" b="1"/>
                </a:pPr>
                <a:r>
                  <a:rPr lang="en-US" sz="1400" b="1"/>
                  <a:t>Annual Net Migration Requirement  (Persons)</a:t>
                </a:r>
              </a:p>
            </c:rich>
          </c:tx>
          <c:overlay val="0"/>
        </c:title>
        <c:numFmt formatCode="#,##0" sourceLinked="0"/>
        <c:majorTickMark val="none"/>
        <c:minorTickMark val="none"/>
        <c:tickLblPos val="nextTo"/>
        <c:crossAx val="67130726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Tables'!$B$24</c:f>
          <c:strCache>
            <c:ptCount val="1"/>
            <c:pt idx="0">
              <c:v>Baseline Population Pyramid 2015</c:v>
            </c:pt>
          </c:strCache>
        </c:strRef>
      </c:tx>
      <c:layout>
        <c:manualLayout>
          <c:xMode val="edge"/>
          <c:yMode val="edge"/>
          <c:x val="6.6549905560870315E-2"/>
          <c:y val="4.4296803933277153E-2"/>
        </c:manualLayout>
      </c:layout>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1"/>
          <c:order val="0"/>
          <c:tx>
            <c:strRef>
              <c:f>'Graph Tables'!$C$25</c:f>
              <c:strCache>
                <c:ptCount val="1"/>
                <c:pt idx="0">
                  <c:v>Males</c:v>
                </c:pt>
              </c:strCache>
            </c:strRef>
          </c:tx>
          <c:spPr>
            <a:solidFill>
              <a:schemeClr val="tx1"/>
            </a:solidFill>
            <a:ln>
              <a:solidFill>
                <a:schemeClr val="tx1"/>
              </a:solidFill>
            </a:ln>
          </c:spPr>
          <c:invertIfNegative val="0"/>
          <c:cat>
            <c:strRef>
              <c:f>'Graph Tables'!$B$26:$B$44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Tables'!$C$26:$C$44</c:f>
              <c:numCache>
                <c:formatCode>0</c:formatCode>
                <c:ptCount val="19"/>
                <c:pt idx="0">
                  <c:v>125</c:v>
                </c:pt>
                <c:pt idx="1">
                  <c:v>130</c:v>
                </c:pt>
                <c:pt idx="2">
                  <c:v>140</c:v>
                </c:pt>
                <c:pt idx="3">
                  <c:v>150</c:v>
                </c:pt>
                <c:pt idx="4">
                  <c:v>155</c:v>
                </c:pt>
                <c:pt idx="5">
                  <c:v>160</c:v>
                </c:pt>
                <c:pt idx="6">
                  <c:v>165</c:v>
                </c:pt>
                <c:pt idx="7">
                  <c:v>170</c:v>
                </c:pt>
                <c:pt idx="8">
                  <c:v>175</c:v>
                </c:pt>
                <c:pt idx="9">
                  <c:v>180</c:v>
                </c:pt>
                <c:pt idx="10">
                  <c:v>200</c:v>
                </c:pt>
                <c:pt idx="11">
                  <c:v>215</c:v>
                </c:pt>
                <c:pt idx="12">
                  <c:v>230</c:v>
                </c:pt>
                <c:pt idx="13">
                  <c:v>250</c:v>
                </c:pt>
                <c:pt idx="14">
                  <c:v>220</c:v>
                </c:pt>
                <c:pt idx="15">
                  <c:v>175</c:v>
                </c:pt>
                <c:pt idx="16">
                  <c:v>125</c:v>
                </c:pt>
                <c:pt idx="17">
                  <c:v>75</c:v>
                </c:pt>
                <c:pt idx="18">
                  <c:v>15</c:v>
                </c:pt>
              </c:numCache>
            </c:numRef>
          </c:val>
          <c:extLst>
            <c:ext xmlns:c16="http://schemas.microsoft.com/office/drawing/2014/chart" uri="{C3380CC4-5D6E-409C-BE32-E72D297353CC}">
              <c16:uniqueId val="{00000000-7396-4843-BA1C-520EF9571E98}"/>
            </c:ext>
          </c:extLst>
        </c:ser>
        <c:ser>
          <c:idx val="2"/>
          <c:order val="1"/>
          <c:tx>
            <c:strRef>
              <c:f>'Graph Tables'!$D$25</c:f>
              <c:strCache>
                <c:ptCount val="1"/>
                <c:pt idx="0">
                  <c:v>Females</c:v>
                </c:pt>
              </c:strCache>
            </c:strRef>
          </c:tx>
          <c:spPr>
            <a:solidFill>
              <a:schemeClr val="bg1">
                <a:lumMod val="85000"/>
              </a:schemeClr>
            </a:solidFill>
            <a:ln>
              <a:solidFill>
                <a:schemeClr val="tx1"/>
              </a:solidFill>
            </a:ln>
          </c:spPr>
          <c:invertIfNegative val="0"/>
          <c:cat>
            <c:strRef>
              <c:f>'Graph Tables'!$B$26:$B$44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Tables'!$D$26:$D$44</c:f>
              <c:numCache>
                <c:formatCode>0</c:formatCode>
                <c:ptCount val="19"/>
                <c:pt idx="0">
                  <c:v>-125</c:v>
                </c:pt>
                <c:pt idx="1">
                  <c:v>-130</c:v>
                </c:pt>
                <c:pt idx="2">
                  <c:v>-140</c:v>
                </c:pt>
                <c:pt idx="3">
                  <c:v>-135</c:v>
                </c:pt>
                <c:pt idx="4">
                  <c:v>-130</c:v>
                </c:pt>
                <c:pt idx="5">
                  <c:v>-135</c:v>
                </c:pt>
                <c:pt idx="6">
                  <c:v>-140</c:v>
                </c:pt>
                <c:pt idx="7">
                  <c:v>-140</c:v>
                </c:pt>
                <c:pt idx="8">
                  <c:v>-155</c:v>
                </c:pt>
                <c:pt idx="9">
                  <c:v>-175</c:v>
                </c:pt>
                <c:pt idx="10">
                  <c:v>-190</c:v>
                </c:pt>
                <c:pt idx="11">
                  <c:v>-210</c:v>
                </c:pt>
                <c:pt idx="12">
                  <c:v>-225</c:v>
                </c:pt>
                <c:pt idx="13">
                  <c:v>-240</c:v>
                </c:pt>
                <c:pt idx="14">
                  <c:v>-210</c:v>
                </c:pt>
                <c:pt idx="15">
                  <c:v>-185</c:v>
                </c:pt>
                <c:pt idx="16">
                  <c:v>-150</c:v>
                </c:pt>
                <c:pt idx="17">
                  <c:v>-100</c:v>
                </c:pt>
                <c:pt idx="18">
                  <c:v>-30</c:v>
                </c:pt>
              </c:numCache>
            </c:numRef>
          </c:val>
          <c:extLst>
            <c:ext xmlns:c16="http://schemas.microsoft.com/office/drawing/2014/chart" uri="{C3380CC4-5D6E-409C-BE32-E72D297353CC}">
              <c16:uniqueId val="{00000001-7396-4843-BA1C-520EF9571E98}"/>
            </c:ext>
          </c:extLst>
        </c:ser>
        <c:dLbls>
          <c:showLegendKey val="0"/>
          <c:showVal val="0"/>
          <c:showCatName val="0"/>
          <c:showSerName val="0"/>
          <c:showPercent val="0"/>
          <c:showBubbleSize val="0"/>
        </c:dLbls>
        <c:gapWidth val="25"/>
        <c:overlap val="100"/>
        <c:axId val="668908032"/>
        <c:axId val="668034176"/>
      </c:barChart>
      <c:catAx>
        <c:axId val="668908032"/>
        <c:scaling>
          <c:orientation val="minMax"/>
        </c:scaling>
        <c:delete val="0"/>
        <c:axPos val="l"/>
        <c:numFmt formatCode="General" sourceLinked="0"/>
        <c:majorTickMark val="out"/>
        <c:minorTickMark val="none"/>
        <c:tickLblPos val="high"/>
        <c:txPr>
          <a:bodyPr/>
          <a:lstStyle/>
          <a:p>
            <a:pPr>
              <a:defRPr sz="800"/>
            </a:pPr>
            <a:endParaRPr lang="en-US"/>
          </a:p>
        </c:txPr>
        <c:crossAx val="668034176"/>
        <c:crosses val="autoZero"/>
        <c:auto val="1"/>
        <c:lblAlgn val="ctr"/>
        <c:lblOffset val="100"/>
        <c:noMultiLvlLbl val="0"/>
      </c:catAx>
      <c:valAx>
        <c:axId val="668034176"/>
        <c:scaling>
          <c:orientation val="minMax"/>
        </c:scaling>
        <c:delete val="0"/>
        <c:axPos val="b"/>
        <c:majorGridlines>
          <c:spPr>
            <a:ln>
              <a:prstDash val="sysDash"/>
            </a:ln>
          </c:spPr>
        </c:majorGridlines>
        <c:numFmt formatCode="#,##0;#,##0" sourceLinked="0"/>
        <c:majorTickMark val="out"/>
        <c:minorTickMark val="none"/>
        <c:tickLblPos val="nextTo"/>
        <c:crossAx val="668908032"/>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Tables'!$F$24</c:f>
          <c:strCache>
            <c:ptCount val="1"/>
            <c:pt idx="0">
              <c:v>Baseline Population Pyramid 2025</c:v>
            </c:pt>
          </c:strCache>
        </c:strRef>
      </c:tx>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0"/>
          <c:order val="0"/>
          <c:tx>
            <c:strRef>
              <c:f>'Graph Tables'!$G$25</c:f>
              <c:strCache>
                <c:ptCount val="1"/>
                <c:pt idx="0">
                  <c:v>Males</c:v>
                </c:pt>
              </c:strCache>
            </c:strRef>
          </c:tx>
          <c:spPr>
            <a:solidFill>
              <a:schemeClr val="tx1"/>
            </a:solidFill>
            <a:ln>
              <a:solidFill>
                <a:schemeClr val="tx1"/>
              </a:solidFill>
            </a:ln>
          </c:spPr>
          <c:invertIfNegative val="0"/>
          <c:cat>
            <c:strRef>
              <c:f>'Graph Tables'!$F$26:$F$44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Tables'!$G$26:$G$44</c:f>
              <c:numCache>
                <c:formatCode>0</c:formatCode>
                <c:ptCount val="19"/>
                <c:pt idx="0">
                  <c:v>124.23794357651376</c:v>
                </c:pt>
                <c:pt idx="1">
                  <c:v>132.43020420359747</c:v>
                </c:pt>
                <c:pt idx="2">
                  <c:v>126.84968749999999</c:v>
                </c:pt>
                <c:pt idx="3">
                  <c:v>130.58484562500001</c:v>
                </c:pt>
                <c:pt idx="4">
                  <c:v>140.48986875</c:v>
                </c:pt>
                <c:pt idx="5">
                  <c:v>145.66921875</c:v>
                </c:pt>
                <c:pt idx="6">
                  <c:v>149.43763125000001</c:v>
                </c:pt>
                <c:pt idx="7">
                  <c:v>158.88195999999999</c:v>
                </c:pt>
                <c:pt idx="8">
                  <c:v>163.86136376209581</c:v>
                </c:pt>
                <c:pt idx="9">
                  <c:v>168.59185465725511</c:v>
                </c:pt>
                <c:pt idx="10">
                  <c:v>172.87983897818998</c:v>
                </c:pt>
                <c:pt idx="11">
                  <c:v>176.95850938857384</c:v>
                </c:pt>
                <c:pt idx="12">
                  <c:v>195.66840601007095</c:v>
                </c:pt>
                <c:pt idx="13">
                  <c:v>208.36064933938627</c:v>
                </c:pt>
                <c:pt idx="14">
                  <c:v>217.04771425136303</c:v>
                </c:pt>
                <c:pt idx="15">
                  <c:v>217.41985067729351</c:v>
                </c:pt>
                <c:pt idx="16">
                  <c:v>169.06239320012261</c:v>
                </c:pt>
                <c:pt idx="17">
                  <c:v>112.23065060629831</c:v>
                </c:pt>
                <c:pt idx="18">
                  <c:v>43.73344765625</c:v>
                </c:pt>
              </c:numCache>
            </c:numRef>
          </c:val>
          <c:extLst>
            <c:ext xmlns:c16="http://schemas.microsoft.com/office/drawing/2014/chart" uri="{C3380CC4-5D6E-409C-BE32-E72D297353CC}">
              <c16:uniqueId val="{00000004-7744-4462-80E4-6E760ECCAB63}"/>
            </c:ext>
          </c:extLst>
        </c:ser>
        <c:ser>
          <c:idx val="3"/>
          <c:order val="1"/>
          <c:tx>
            <c:strRef>
              <c:f>'Graph Tables'!$H$25</c:f>
              <c:strCache>
                <c:ptCount val="1"/>
                <c:pt idx="0">
                  <c:v>Females</c:v>
                </c:pt>
              </c:strCache>
            </c:strRef>
          </c:tx>
          <c:spPr>
            <a:solidFill>
              <a:schemeClr val="bg1">
                <a:lumMod val="85000"/>
              </a:schemeClr>
            </a:solidFill>
            <a:ln>
              <a:solidFill>
                <a:schemeClr val="tx1"/>
              </a:solidFill>
            </a:ln>
          </c:spPr>
          <c:invertIfNegative val="0"/>
          <c:cat>
            <c:strRef>
              <c:f>'Graph Tables'!$F$26:$F$44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Tables'!$H$26:$H$44</c:f>
              <c:numCache>
                <c:formatCode>0</c:formatCode>
                <c:ptCount val="19"/>
                <c:pt idx="0">
                  <c:v>-114.68214022447425</c:v>
                </c:pt>
                <c:pt idx="1">
                  <c:v>-122.3403808033207</c:v>
                </c:pt>
                <c:pt idx="2">
                  <c:v>-126.84968749999999</c:v>
                </c:pt>
                <c:pt idx="3">
                  <c:v>-130.58484562500001</c:v>
                </c:pt>
                <c:pt idx="4">
                  <c:v>-137.69056874999998</c:v>
                </c:pt>
                <c:pt idx="5">
                  <c:v>-123.17779687500001</c:v>
                </c:pt>
                <c:pt idx="6">
                  <c:v>-114.12423750000002</c:v>
                </c:pt>
                <c:pt idx="7">
                  <c:v>-124.13584125</c:v>
                </c:pt>
                <c:pt idx="8">
                  <c:v>-132.82562910053457</c:v>
                </c:pt>
                <c:pt idx="9">
                  <c:v>-136.05391364267649</c:v>
                </c:pt>
                <c:pt idx="10">
                  <c:v>-153.12214309496827</c:v>
                </c:pt>
                <c:pt idx="11">
                  <c:v>-172.04299523889125</c:v>
                </c:pt>
                <c:pt idx="12">
                  <c:v>-185.88498570956739</c:v>
                </c:pt>
                <c:pt idx="13">
                  <c:v>-203.51505284312145</c:v>
                </c:pt>
                <c:pt idx="14">
                  <c:v>-212.32928568068121</c:v>
                </c:pt>
                <c:pt idx="15">
                  <c:v>-214.21477248765135</c:v>
                </c:pt>
                <c:pt idx="16">
                  <c:v>-170.3932309953459</c:v>
                </c:pt>
                <c:pt idx="17">
                  <c:v>-125.95435337398783</c:v>
                </c:pt>
                <c:pt idx="18">
                  <c:v>-71.542062329999993</c:v>
                </c:pt>
              </c:numCache>
            </c:numRef>
          </c:val>
          <c:extLst>
            <c:ext xmlns:c16="http://schemas.microsoft.com/office/drawing/2014/chart" uri="{C3380CC4-5D6E-409C-BE32-E72D297353CC}">
              <c16:uniqueId val="{00000005-7744-4462-80E4-6E760ECCAB63}"/>
            </c:ext>
          </c:extLst>
        </c:ser>
        <c:ser>
          <c:idx val="1"/>
          <c:order val="2"/>
          <c:tx>
            <c:strRef>
              <c:f>'Graph Tables'!$G$25</c:f>
              <c:strCache>
                <c:ptCount val="1"/>
                <c:pt idx="0">
                  <c:v>Males</c:v>
                </c:pt>
              </c:strCache>
            </c:strRef>
          </c:tx>
          <c:spPr>
            <a:solidFill>
              <a:schemeClr val="tx1"/>
            </a:solidFill>
            <a:ln>
              <a:solidFill>
                <a:schemeClr val="tx1"/>
              </a:solidFill>
            </a:ln>
          </c:spPr>
          <c:invertIfNegative val="0"/>
          <c:cat>
            <c:strRef>
              <c:f>'Graph Tables'!$F$26:$F$44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Tables'!$G$26:$G$44</c:f>
              <c:numCache>
                <c:formatCode>0</c:formatCode>
                <c:ptCount val="19"/>
                <c:pt idx="0">
                  <c:v>124.23794357651376</c:v>
                </c:pt>
                <c:pt idx="1">
                  <c:v>132.43020420359747</c:v>
                </c:pt>
                <c:pt idx="2">
                  <c:v>126.84968749999999</c:v>
                </c:pt>
                <c:pt idx="3">
                  <c:v>130.58484562500001</c:v>
                </c:pt>
                <c:pt idx="4">
                  <c:v>140.48986875</c:v>
                </c:pt>
                <c:pt idx="5">
                  <c:v>145.66921875</c:v>
                </c:pt>
                <c:pt idx="6">
                  <c:v>149.43763125000001</c:v>
                </c:pt>
                <c:pt idx="7">
                  <c:v>158.88195999999999</c:v>
                </c:pt>
                <c:pt idx="8">
                  <c:v>163.86136376209581</c:v>
                </c:pt>
                <c:pt idx="9">
                  <c:v>168.59185465725511</c:v>
                </c:pt>
                <c:pt idx="10">
                  <c:v>172.87983897818998</c:v>
                </c:pt>
                <c:pt idx="11">
                  <c:v>176.95850938857384</c:v>
                </c:pt>
                <c:pt idx="12">
                  <c:v>195.66840601007095</c:v>
                </c:pt>
                <c:pt idx="13">
                  <c:v>208.36064933938627</c:v>
                </c:pt>
                <c:pt idx="14">
                  <c:v>217.04771425136303</c:v>
                </c:pt>
                <c:pt idx="15">
                  <c:v>217.41985067729351</c:v>
                </c:pt>
                <c:pt idx="16">
                  <c:v>169.06239320012261</c:v>
                </c:pt>
                <c:pt idx="17">
                  <c:v>112.23065060629831</c:v>
                </c:pt>
                <c:pt idx="18">
                  <c:v>43.73344765625</c:v>
                </c:pt>
              </c:numCache>
            </c:numRef>
          </c:val>
          <c:extLst>
            <c:ext xmlns:c16="http://schemas.microsoft.com/office/drawing/2014/chart" uri="{C3380CC4-5D6E-409C-BE32-E72D297353CC}">
              <c16:uniqueId val="{00000001-7744-4462-80E4-6E760ECCAB63}"/>
            </c:ext>
          </c:extLst>
        </c:ser>
        <c:ser>
          <c:idx val="2"/>
          <c:order val="3"/>
          <c:tx>
            <c:strRef>
              <c:f>'Graph Tables'!$H$25</c:f>
              <c:strCache>
                <c:ptCount val="1"/>
                <c:pt idx="0">
                  <c:v>Females</c:v>
                </c:pt>
              </c:strCache>
            </c:strRef>
          </c:tx>
          <c:spPr>
            <a:solidFill>
              <a:schemeClr val="bg1">
                <a:lumMod val="85000"/>
              </a:schemeClr>
            </a:solidFill>
            <a:ln>
              <a:solidFill>
                <a:schemeClr val="tx1"/>
              </a:solidFill>
            </a:ln>
          </c:spPr>
          <c:invertIfNegative val="0"/>
          <c:cat>
            <c:strRef>
              <c:f>'Graph Tables'!$F$26:$F$44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Tables'!$H$26:$H$44</c:f>
              <c:numCache>
                <c:formatCode>0</c:formatCode>
                <c:ptCount val="19"/>
                <c:pt idx="0">
                  <c:v>-114.68214022447425</c:v>
                </c:pt>
                <c:pt idx="1">
                  <c:v>-122.3403808033207</c:v>
                </c:pt>
                <c:pt idx="2">
                  <c:v>-126.84968749999999</c:v>
                </c:pt>
                <c:pt idx="3">
                  <c:v>-130.58484562500001</c:v>
                </c:pt>
                <c:pt idx="4">
                  <c:v>-137.69056874999998</c:v>
                </c:pt>
                <c:pt idx="5">
                  <c:v>-123.17779687500001</c:v>
                </c:pt>
                <c:pt idx="6">
                  <c:v>-114.12423750000002</c:v>
                </c:pt>
                <c:pt idx="7">
                  <c:v>-124.13584125</c:v>
                </c:pt>
                <c:pt idx="8">
                  <c:v>-132.82562910053457</c:v>
                </c:pt>
                <c:pt idx="9">
                  <c:v>-136.05391364267649</c:v>
                </c:pt>
                <c:pt idx="10">
                  <c:v>-153.12214309496827</c:v>
                </c:pt>
                <c:pt idx="11">
                  <c:v>-172.04299523889125</c:v>
                </c:pt>
                <c:pt idx="12">
                  <c:v>-185.88498570956739</c:v>
                </c:pt>
                <c:pt idx="13">
                  <c:v>-203.51505284312145</c:v>
                </c:pt>
                <c:pt idx="14">
                  <c:v>-212.32928568068121</c:v>
                </c:pt>
                <c:pt idx="15">
                  <c:v>-214.21477248765135</c:v>
                </c:pt>
                <c:pt idx="16">
                  <c:v>-170.3932309953459</c:v>
                </c:pt>
                <c:pt idx="17">
                  <c:v>-125.95435337398783</c:v>
                </c:pt>
                <c:pt idx="18">
                  <c:v>-71.542062329999993</c:v>
                </c:pt>
              </c:numCache>
            </c:numRef>
          </c:val>
          <c:extLst>
            <c:ext xmlns:c16="http://schemas.microsoft.com/office/drawing/2014/chart" uri="{C3380CC4-5D6E-409C-BE32-E72D297353CC}">
              <c16:uniqueId val="{00000003-7744-4462-80E4-6E760ECCAB63}"/>
            </c:ext>
          </c:extLst>
        </c:ser>
        <c:dLbls>
          <c:showLegendKey val="0"/>
          <c:showVal val="0"/>
          <c:showCatName val="0"/>
          <c:showSerName val="0"/>
          <c:showPercent val="0"/>
          <c:showBubbleSize val="0"/>
        </c:dLbls>
        <c:gapWidth val="25"/>
        <c:overlap val="100"/>
        <c:axId val="668908544"/>
        <c:axId val="668036480"/>
      </c:barChart>
      <c:catAx>
        <c:axId val="668908544"/>
        <c:scaling>
          <c:orientation val="minMax"/>
        </c:scaling>
        <c:delete val="0"/>
        <c:axPos val="l"/>
        <c:numFmt formatCode="General" sourceLinked="0"/>
        <c:majorTickMark val="out"/>
        <c:minorTickMark val="none"/>
        <c:tickLblPos val="high"/>
        <c:txPr>
          <a:bodyPr/>
          <a:lstStyle/>
          <a:p>
            <a:pPr>
              <a:defRPr sz="800"/>
            </a:pPr>
            <a:endParaRPr lang="en-US"/>
          </a:p>
        </c:txPr>
        <c:crossAx val="668036480"/>
        <c:crosses val="autoZero"/>
        <c:auto val="1"/>
        <c:lblAlgn val="ctr"/>
        <c:lblOffset val="100"/>
        <c:noMultiLvlLbl val="0"/>
      </c:catAx>
      <c:valAx>
        <c:axId val="668036480"/>
        <c:scaling>
          <c:orientation val="minMax"/>
          <c:max val="300"/>
          <c:min val="-300"/>
        </c:scaling>
        <c:delete val="0"/>
        <c:axPos val="b"/>
        <c:majorGridlines>
          <c:spPr>
            <a:ln>
              <a:prstDash val="sysDash"/>
            </a:ln>
          </c:spPr>
        </c:majorGridlines>
        <c:numFmt formatCode="#,##0;#,##0" sourceLinked="0"/>
        <c:majorTickMark val="out"/>
        <c:minorTickMark val="none"/>
        <c:tickLblPos val="nextTo"/>
        <c:crossAx val="668908544"/>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Tables'!$J$24</c:f>
          <c:strCache>
            <c:ptCount val="1"/>
            <c:pt idx="0">
              <c:v>Baseline Population Pyramid 2035</c:v>
            </c:pt>
          </c:strCache>
        </c:strRef>
      </c:tx>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1"/>
          <c:order val="0"/>
          <c:tx>
            <c:strRef>
              <c:f>'Graph Tables'!$K$25</c:f>
              <c:strCache>
                <c:ptCount val="1"/>
                <c:pt idx="0">
                  <c:v>Males</c:v>
                </c:pt>
              </c:strCache>
            </c:strRef>
          </c:tx>
          <c:spPr>
            <a:solidFill>
              <a:schemeClr val="tx1"/>
            </a:solidFill>
            <a:ln>
              <a:solidFill>
                <a:schemeClr val="tx1"/>
              </a:solidFill>
            </a:ln>
          </c:spPr>
          <c:invertIfNegative val="0"/>
          <c:cat>
            <c:strRef>
              <c:f>'Graph Tables'!$J$26:$J$44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Tables'!$K$26:$K$44</c:f>
              <c:numCache>
                <c:formatCode>0</c:formatCode>
                <c:ptCount val="19"/>
                <c:pt idx="0">
                  <c:v>119.72607938896972</c:v>
                </c:pt>
                <c:pt idx="1">
                  <c:v>121.9898455416234</c:v>
                </c:pt>
                <c:pt idx="2">
                  <c:v>126.07635454658721</c:v>
                </c:pt>
                <c:pt idx="3">
                  <c:v>133.02598286164616</c:v>
                </c:pt>
                <c:pt idx="4">
                  <c:v>127.29354248466797</c:v>
                </c:pt>
                <c:pt idx="5">
                  <c:v>126.81461628522069</c:v>
                </c:pt>
                <c:pt idx="6">
                  <c:v>135.44821419757031</c:v>
                </c:pt>
                <c:pt idx="7">
                  <c:v>144.65131866667969</c:v>
                </c:pt>
                <c:pt idx="8">
                  <c:v>148.41905422929889</c:v>
                </c:pt>
                <c:pt idx="9">
                  <c:v>157.6034821181978</c:v>
                </c:pt>
                <c:pt idx="10">
                  <c:v>161.94367809671144</c:v>
                </c:pt>
                <c:pt idx="11">
                  <c:v>165.85107911718279</c:v>
                </c:pt>
                <c:pt idx="12">
                  <c:v>169.28794746047089</c:v>
                </c:pt>
                <c:pt idx="13">
                  <c:v>171.77068827257446</c:v>
                </c:pt>
                <c:pt idx="14">
                  <c:v>185.29273935367041</c:v>
                </c:pt>
                <c:pt idx="15">
                  <c:v>182.55938541299642</c:v>
                </c:pt>
                <c:pt idx="16">
                  <c:v>168.89085772610036</c:v>
                </c:pt>
                <c:pt idx="17">
                  <c:v>142.1002801960388</c:v>
                </c:pt>
                <c:pt idx="18">
                  <c:v>67.64069007741243</c:v>
                </c:pt>
              </c:numCache>
            </c:numRef>
          </c:val>
          <c:extLst>
            <c:ext xmlns:c16="http://schemas.microsoft.com/office/drawing/2014/chart" uri="{C3380CC4-5D6E-409C-BE32-E72D297353CC}">
              <c16:uniqueId val="{00000000-545D-4316-88CE-6930C2FC4D73}"/>
            </c:ext>
          </c:extLst>
        </c:ser>
        <c:ser>
          <c:idx val="2"/>
          <c:order val="1"/>
          <c:tx>
            <c:strRef>
              <c:f>'Graph Tables'!$L$25</c:f>
              <c:strCache>
                <c:ptCount val="1"/>
                <c:pt idx="0">
                  <c:v>Females</c:v>
                </c:pt>
              </c:strCache>
            </c:strRef>
          </c:tx>
          <c:spPr>
            <a:solidFill>
              <a:schemeClr val="bg1">
                <a:lumMod val="85000"/>
              </a:schemeClr>
            </a:solidFill>
            <a:ln>
              <a:solidFill>
                <a:schemeClr val="tx1"/>
              </a:solidFill>
            </a:ln>
          </c:spPr>
          <c:invertIfNegative val="0"/>
          <c:cat>
            <c:strRef>
              <c:f>'Graph Tables'!$J$26:$J$44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Tables'!$L$26:$L$44</c:f>
              <c:numCache>
                <c:formatCode>0</c:formatCode>
                <c:ptCount val="19"/>
                <c:pt idx="0">
                  <c:v>-110.51638107058741</c:v>
                </c:pt>
                <c:pt idx="1">
                  <c:v>-112.60602098072928</c:v>
                </c:pt>
                <c:pt idx="2">
                  <c:v>-116.3791491944459</c:v>
                </c:pt>
                <c:pt idx="3">
                  <c:v>-122.89076723773343</c:v>
                </c:pt>
                <c:pt idx="4">
                  <c:v>-124.75718298310547</c:v>
                </c:pt>
                <c:pt idx="5">
                  <c:v>-119.14928584703321</c:v>
                </c:pt>
                <c:pt idx="6">
                  <c:v>-120.87562438103906</c:v>
                </c:pt>
                <c:pt idx="7">
                  <c:v>-113.26503287703517</c:v>
                </c:pt>
                <c:pt idx="8">
                  <c:v>-108.2853134146072</c:v>
                </c:pt>
                <c:pt idx="9">
                  <c:v>-120.66588894953861</c:v>
                </c:pt>
                <c:pt idx="10">
                  <c:v>-131.27115769206046</c:v>
                </c:pt>
                <c:pt idx="11">
                  <c:v>-133.84210311718553</c:v>
                </c:pt>
                <c:pt idx="12">
                  <c:v>-149.94075346498849</c:v>
                </c:pt>
                <c:pt idx="13">
                  <c:v>-166.99928026500299</c:v>
                </c:pt>
                <c:pt idx="14">
                  <c:v>-176.02810238598687</c:v>
                </c:pt>
                <c:pt idx="15">
                  <c:v>-182.75894219559893</c:v>
                </c:pt>
                <c:pt idx="16">
                  <c:v>-173.96617105199292</c:v>
                </c:pt>
                <c:pt idx="17">
                  <c:v>-148.20530777397474</c:v>
                </c:pt>
                <c:pt idx="18">
                  <c:v>-91.526382662337738</c:v>
                </c:pt>
              </c:numCache>
            </c:numRef>
          </c:val>
          <c:extLst>
            <c:ext xmlns:c16="http://schemas.microsoft.com/office/drawing/2014/chart" uri="{C3380CC4-5D6E-409C-BE32-E72D297353CC}">
              <c16:uniqueId val="{00000001-545D-4316-88CE-6930C2FC4D73}"/>
            </c:ext>
          </c:extLst>
        </c:ser>
        <c:dLbls>
          <c:showLegendKey val="0"/>
          <c:showVal val="0"/>
          <c:showCatName val="0"/>
          <c:showSerName val="0"/>
          <c:showPercent val="0"/>
          <c:showBubbleSize val="0"/>
        </c:dLbls>
        <c:gapWidth val="25"/>
        <c:overlap val="100"/>
        <c:axId val="669704192"/>
        <c:axId val="668038784"/>
      </c:barChart>
      <c:catAx>
        <c:axId val="669704192"/>
        <c:scaling>
          <c:orientation val="minMax"/>
        </c:scaling>
        <c:delete val="0"/>
        <c:axPos val="l"/>
        <c:numFmt formatCode="General" sourceLinked="0"/>
        <c:majorTickMark val="out"/>
        <c:minorTickMark val="none"/>
        <c:tickLblPos val="high"/>
        <c:txPr>
          <a:bodyPr/>
          <a:lstStyle/>
          <a:p>
            <a:pPr>
              <a:defRPr sz="800"/>
            </a:pPr>
            <a:endParaRPr lang="en-US"/>
          </a:p>
        </c:txPr>
        <c:crossAx val="668038784"/>
        <c:crosses val="autoZero"/>
        <c:auto val="1"/>
        <c:lblAlgn val="ctr"/>
        <c:lblOffset val="100"/>
        <c:noMultiLvlLbl val="0"/>
      </c:catAx>
      <c:valAx>
        <c:axId val="668038784"/>
        <c:scaling>
          <c:orientation val="minMax"/>
          <c:max val="300"/>
          <c:min val="-300"/>
        </c:scaling>
        <c:delete val="0"/>
        <c:axPos val="b"/>
        <c:majorGridlines>
          <c:spPr>
            <a:ln>
              <a:prstDash val="sysDash"/>
            </a:ln>
          </c:spPr>
        </c:majorGridlines>
        <c:numFmt formatCode="#,##0;#,##0" sourceLinked="0"/>
        <c:majorTickMark val="out"/>
        <c:minorTickMark val="none"/>
        <c:tickLblPos val="nextTo"/>
        <c:crossAx val="669704192"/>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Tables'!$N$24</c:f>
          <c:strCache>
            <c:ptCount val="1"/>
            <c:pt idx="0">
              <c:v>Baseline Population Pyramid 2050</c:v>
            </c:pt>
          </c:strCache>
        </c:strRef>
      </c:tx>
      <c:overlay val="1"/>
    </c:title>
    <c:autoTitleDeleted val="0"/>
    <c:plotArea>
      <c:layout>
        <c:manualLayout>
          <c:layoutTarget val="inner"/>
          <c:xMode val="edge"/>
          <c:yMode val="edge"/>
          <c:x val="5.5109770157235026E-2"/>
          <c:y val="0.18988644671268884"/>
          <c:w val="0.73160963524419265"/>
          <c:h val="0.71499122434970896"/>
        </c:manualLayout>
      </c:layout>
      <c:barChart>
        <c:barDir val="bar"/>
        <c:grouping val="clustered"/>
        <c:varyColors val="0"/>
        <c:ser>
          <c:idx val="1"/>
          <c:order val="0"/>
          <c:tx>
            <c:strRef>
              <c:f>'Graph Tables'!$O$25</c:f>
              <c:strCache>
                <c:ptCount val="1"/>
                <c:pt idx="0">
                  <c:v>Males</c:v>
                </c:pt>
              </c:strCache>
            </c:strRef>
          </c:tx>
          <c:spPr>
            <a:solidFill>
              <a:schemeClr val="tx1"/>
            </a:solidFill>
            <a:ln>
              <a:solidFill>
                <a:schemeClr val="tx1"/>
              </a:solidFill>
            </a:ln>
          </c:spPr>
          <c:invertIfNegative val="0"/>
          <c:cat>
            <c:strRef>
              <c:f>'Graph Tables'!$N$26:$N$44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Tables'!$O$26:$O$44</c:f>
              <c:numCache>
                <c:formatCode>0</c:formatCode>
                <c:ptCount val="19"/>
                <c:pt idx="0">
                  <c:v>111.75485284224013</c:v>
                </c:pt>
                <c:pt idx="1">
                  <c:v>116.35497612902118</c:v>
                </c:pt>
                <c:pt idx="2">
                  <c:v>119.90068603159908</c:v>
                </c:pt>
                <c:pt idx="3">
                  <c:v>121.46735161721581</c:v>
                </c:pt>
                <c:pt idx="4">
                  <c:v>122.99817493980768</c:v>
                </c:pt>
                <c:pt idx="5">
                  <c:v>122.40568472421305</c:v>
                </c:pt>
                <c:pt idx="6">
                  <c:v>128.73312485611808</c:v>
                </c:pt>
                <c:pt idx="7">
                  <c:v>122.29591550459267</c:v>
                </c:pt>
                <c:pt idx="8">
                  <c:v>125.5249813778928</c:v>
                </c:pt>
                <c:pt idx="9">
                  <c:v>133.93420986484912</c:v>
                </c:pt>
                <c:pt idx="10">
                  <c:v>142.57403824286104</c:v>
                </c:pt>
                <c:pt idx="11">
                  <c:v>145.46709118132441</c:v>
                </c:pt>
                <c:pt idx="12">
                  <c:v>153.46955979186205</c:v>
                </c:pt>
                <c:pt idx="13">
                  <c:v>156.13123726607253</c:v>
                </c:pt>
                <c:pt idx="14">
                  <c:v>156.0560631938537</c:v>
                </c:pt>
                <c:pt idx="15">
                  <c:v>147.29087173001002</c:v>
                </c:pt>
                <c:pt idx="16">
                  <c:v>131.3678481232607</c:v>
                </c:pt>
                <c:pt idx="17">
                  <c:v>113.3747963546477</c:v>
                </c:pt>
                <c:pt idx="18">
                  <c:v>81.239254402971483</c:v>
                </c:pt>
              </c:numCache>
            </c:numRef>
          </c:val>
          <c:extLst>
            <c:ext xmlns:c16="http://schemas.microsoft.com/office/drawing/2014/chart" uri="{C3380CC4-5D6E-409C-BE32-E72D297353CC}">
              <c16:uniqueId val="{00000000-5670-413B-A2A2-4FA2DD2A946D}"/>
            </c:ext>
          </c:extLst>
        </c:ser>
        <c:ser>
          <c:idx val="2"/>
          <c:order val="1"/>
          <c:tx>
            <c:strRef>
              <c:f>'Graph Tables'!$P$25</c:f>
              <c:strCache>
                <c:ptCount val="1"/>
                <c:pt idx="0">
                  <c:v>Females</c:v>
                </c:pt>
              </c:strCache>
            </c:strRef>
          </c:tx>
          <c:spPr>
            <a:solidFill>
              <a:schemeClr val="bg1">
                <a:lumMod val="85000"/>
              </a:schemeClr>
            </a:solidFill>
            <a:ln>
              <a:solidFill>
                <a:schemeClr val="tx1"/>
              </a:solidFill>
            </a:ln>
          </c:spPr>
          <c:invertIfNegative val="0"/>
          <c:cat>
            <c:strRef>
              <c:f>'Graph Tables'!$N$26:$N$44</c:f>
              <c:strCache>
                <c:ptCount val="19"/>
                <c:pt idx="0">
                  <c:v>0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over</c:v>
                </c:pt>
              </c:strCache>
            </c:strRef>
          </c:cat>
          <c:val>
            <c:numRef>
              <c:f>'Graph Tables'!$P$26:$P$44</c:f>
              <c:numCache>
                <c:formatCode>0</c:formatCode>
                <c:ptCount val="19"/>
                <c:pt idx="0">
                  <c:v>-103.15832570052942</c:v>
                </c:pt>
                <c:pt idx="1">
                  <c:v>-107.40459334987543</c:v>
                </c:pt>
                <c:pt idx="2">
                  <c:v>-110.67755633783645</c:v>
                </c:pt>
                <c:pt idx="3">
                  <c:v>-112.12370928267457</c:v>
                </c:pt>
                <c:pt idx="4">
                  <c:v>-111.2745343722159</c:v>
                </c:pt>
                <c:pt idx="5">
                  <c:v>-106.16106198636139</c:v>
                </c:pt>
                <c:pt idx="6">
                  <c:v>-106.13009124085283</c:v>
                </c:pt>
                <c:pt idx="7">
                  <c:v>-106.40031197498409</c:v>
                </c:pt>
                <c:pt idx="8">
                  <c:v>-107.0184605985925</c:v>
                </c:pt>
                <c:pt idx="9">
                  <c:v>-114.1877961144349</c:v>
                </c:pt>
                <c:pt idx="10">
                  <c:v>-109.39834789409058</c:v>
                </c:pt>
                <c:pt idx="11">
                  <c:v>-106.13158560992511</c:v>
                </c:pt>
                <c:pt idx="12">
                  <c:v>-117.50083570546407</c:v>
                </c:pt>
                <c:pt idx="13">
                  <c:v>-126.55960707259814</c:v>
                </c:pt>
                <c:pt idx="14">
                  <c:v>-125.93750859646849</c:v>
                </c:pt>
                <c:pt idx="15">
                  <c:v>-133.45832686141492</c:v>
                </c:pt>
                <c:pt idx="16">
                  <c:v>-133.96048849886532</c:v>
                </c:pt>
                <c:pt idx="17">
                  <c:v>-116.31289274163169</c:v>
                </c:pt>
                <c:pt idx="18">
                  <c:v>-106.67984397778187</c:v>
                </c:pt>
              </c:numCache>
            </c:numRef>
          </c:val>
          <c:extLst>
            <c:ext xmlns:c16="http://schemas.microsoft.com/office/drawing/2014/chart" uri="{C3380CC4-5D6E-409C-BE32-E72D297353CC}">
              <c16:uniqueId val="{00000001-5670-413B-A2A2-4FA2DD2A946D}"/>
            </c:ext>
          </c:extLst>
        </c:ser>
        <c:dLbls>
          <c:showLegendKey val="0"/>
          <c:showVal val="0"/>
          <c:showCatName val="0"/>
          <c:showSerName val="0"/>
          <c:showPercent val="0"/>
          <c:showBubbleSize val="0"/>
        </c:dLbls>
        <c:gapWidth val="25"/>
        <c:overlap val="100"/>
        <c:axId val="670325760"/>
        <c:axId val="670146560"/>
      </c:barChart>
      <c:catAx>
        <c:axId val="670325760"/>
        <c:scaling>
          <c:orientation val="minMax"/>
        </c:scaling>
        <c:delete val="0"/>
        <c:axPos val="l"/>
        <c:numFmt formatCode="General" sourceLinked="0"/>
        <c:majorTickMark val="out"/>
        <c:minorTickMark val="none"/>
        <c:tickLblPos val="high"/>
        <c:txPr>
          <a:bodyPr/>
          <a:lstStyle/>
          <a:p>
            <a:pPr>
              <a:defRPr sz="800"/>
            </a:pPr>
            <a:endParaRPr lang="en-US"/>
          </a:p>
        </c:txPr>
        <c:crossAx val="670146560"/>
        <c:crosses val="autoZero"/>
        <c:auto val="1"/>
        <c:lblAlgn val="ctr"/>
        <c:lblOffset val="100"/>
        <c:noMultiLvlLbl val="0"/>
      </c:catAx>
      <c:valAx>
        <c:axId val="670146560"/>
        <c:scaling>
          <c:orientation val="minMax"/>
          <c:max val="300"/>
          <c:min val="-300"/>
        </c:scaling>
        <c:delete val="0"/>
        <c:axPos val="b"/>
        <c:majorGridlines>
          <c:spPr>
            <a:ln>
              <a:prstDash val="sysDash"/>
            </a:ln>
          </c:spPr>
        </c:majorGridlines>
        <c:numFmt formatCode="#,##0;#,##0" sourceLinked="0"/>
        <c:majorTickMark val="out"/>
        <c:minorTickMark val="none"/>
        <c:tickLblPos val="nextTo"/>
        <c:crossAx val="670325760"/>
        <c:crosses val="autoZero"/>
        <c:crossBetween val="between"/>
      </c:valAx>
      <c:spPr>
        <a:ln>
          <a:solidFill>
            <a:schemeClr val="accent1"/>
          </a:solidFill>
        </a:ln>
      </c:spPr>
    </c:plotArea>
    <c:plotVisOnly val="1"/>
    <c:dispBlanksAs val="gap"/>
    <c:showDLblsOverMax val="0"/>
  </c:chart>
  <c:spPr>
    <a:ln>
      <a:solidFill>
        <a:schemeClr val="accent1"/>
      </a:solid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Dependency Ratio</a:t>
            </a:r>
          </a:p>
        </c:rich>
      </c:tx>
      <c:overlay val="1"/>
    </c:title>
    <c:autoTitleDeleted val="0"/>
    <c:plotArea>
      <c:layout>
        <c:manualLayout>
          <c:layoutTarget val="inner"/>
          <c:xMode val="edge"/>
          <c:yMode val="edge"/>
          <c:x val="0.11423840769903762"/>
          <c:y val="0.17177092446777487"/>
          <c:w val="0.66206671041119858"/>
          <c:h val="0.71224919801691455"/>
        </c:manualLayout>
      </c:layout>
      <c:lineChart>
        <c:grouping val="standard"/>
        <c:varyColors val="0"/>
        <c:ser>
          <c:idx val="0"/>
          <c:order val="0"/>
          <c:tx>
            <c:strRef>
              <c:f>'Graph Tables'!$A$14</c:f>
              <c:strCache>
                <c:ptCount val="1"/>
                <c:pt idx="0">
                  <c:v>Overall</c:v>
                </c:pt>
              </c:strCache>
            </c:strRef>
          </c:tx>
          <c:spPr>
            <a:ln>
              <a:solidFill>
                <a:schemeClr val="tx1"/>
              </a:solidFill>
            </a:ln>
          </c:spPr>
          <c:marker>
            <c:symbol val="none"/>
          </c:marker>
          <c:dPt>
            <c:idx val="5"/>
            <c:bubble3D val="0"/>
            <c:spPr>
              <a:ln>
                <a:solidFill>
                  <a:schemeClr val="tx1"/>
                </a:solidFill>
                <a:prstDash val="dash"/>
              </a:ln>
            </c:spPr>
            <c:extLst>
              <c:ext xmlns:c16="http://schemas.microsoft.com/office/drawing/2014/chart" uri="{C3380CC4-5D6E-409C-BE32-E72D297353CC}">
                <c16:uniqueId val="{00000002-5E20-4D57-B5D7-BB25F7D4DF85}"/>
              </c:ext>
            </c:extLst>
          </c:dPt>
          <c:dPt>
            <c:idx val="6"/>
            <c:bubble3D val="0"/>
            <c:spPr>
              <a:ln>
                <a:solidFill>
                  <a:schemeClr val="tx1"/>
                </a:solidFill>
                <a:prstDash val="dash"/>
              </a:ln>
            </c:spPr>
            <c:extLst>
              <c:ext xmlns:c16="http://schemas.microsoft.com/office/drawing/2014/chart" uri="{C3380CC4-5D6E-409C-BE32-E72D297353CC}">
                <c16:uniqueId val="{00000001-5E20-4D57-B5D7-BB25F7D4DF85}"/>
              </c:ext>
            </c:extLst>
          </c:dPt>
          <c:dPt>
            <c:idx val="7"/>
            <c:bubble3D val="0"/>
            <c:spPr>
              <a:ln>
                <a:solidFill>
                  <a:schemeClr val="tx1"/>
                </a:solidFill>
                <a:prstDash val="dash"/>
              </a:ln>
            </c:spPr>
            <c:extLst>
              <c:ext xmlns:c16="http://schemas.microsoft.com/office/drawing/2014/chart" uri="{C3380CC4-5D6E-409C-BE32-E72D297353CC}">
                <c16:uniqueId val="{00000000-5E20-4D57-B5D7-BB25F7D4DF85}"/>
              </c:ext>
            </c:extLst>
          </c:dPt>
          <c:cat>
            <c:numRef>
              <c:f>'Graph Tables'!$B$13:$I$13</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Tables'!$B$14:$I$14</c:f>
              <c:numCache>
                <c:formatCode>0.00</c:formatCode>
                <c:ptCount val="8"/>
                <c:pt idx="0">
                  <c:v>74.672489082969435</c:v>
                </c:pt>
                <c:pt idx="1">
                  <c:v>83.517691295470684</c:v>
                </c:pt>
                <c:pt idx="2">
                  <c:v>90.059538575370993</c:v>
                </c:pt>
                <c:pt idx="3">
                  <c:v>93.870723067928424</c:v>
                </c:pt>
                <c:pt idx="4">
                  <c:v>94.466528118430958</c:v>
                </c:pt>
                <c:pt idx="5">
                  <c:v>93.83423301113082</c:v>
                </c:pt>
                <c:pt idx="6">
                  <c:v>92.306885937746884</c:v>
                </c:pt>
                <c:pt idx="7">
                  <c:v>90.991329085703285</c:v>
                </c:pt>
              </c:numCache>
            </c:numRef>
          </c:val>
          <c:smooth val="0"/>
          <c:extLst>
            <c:ext xmlns:c16="http://schemas.microsoft.com/office/drawing/2014/chart" uri="{C3380CC4-5D6E-409C-BE32-E72D297353CC}">
              <c16:uniqueId val="{00000000-457A-485F-B54D-F7CC89AD330D}"/>
            </c:ext>
          </c:extLst>
        </c:ser>
        <c:ser>
          <c:idx val="2"/>
          <c:order val="1"/>
          <c:tx>
            <c:strRef>
              <c:f>'Graph Tables'!$A$20</c:f>
              <c:strCache>
                <c:ptCount val="1"/>
                <c:pt idx="0">
                  <c:v>Scenario</c:v>
                </c:pt>
              </c:strCache>
            </c:strRef>
          </c:tx>
          <c:spPr>
            <a:ln>
              <a:solidFill>
                <a:srgbClr val="FF0000"/>
              </a:solidFill>
              <a:prstDash val="sysDot"/>
            </a:ln>
          </c:spPr>
          <c:marker>
            <c:symbol val="none"/>
          </c:marker>
          <c:val>
            <c:numRef>
              <c:f>'Graph Tables'!$B$20:$I$20</c:f>
              <c:numCache>
                <c:formatCode>0.00</c:formatCode>
                <c:ptCount val="8"/>
                <c:pt idx="1">
                  <c:v>83.517691295470684</c:v>
                </c:pt>
                <c:pt idx="2">
                  <c:v>75.793039584724937</c:v>
                </c:pt>
                <c:pt idx="3">
                  <c:v>80.516391634496486</c:v>
                </c:pt>
                <c:pt idx="4">
                  <c:v>83.605340928951961</c:v>
                </c:pt>
                <c:pt idx="5">
                  <c:v>84.987234667951071</c:v>
                </c:pt>
                <c:pt idx="6">
                  <c:v>85.983166656596339</c:v>
                </c:pt>
                <c:pt idx="7">
                  <c:v>87.557079040647807</c:v>
                </c:pt>
              </c:numCache>
            </c:numRef>
          </c:val>
          <c:smooth val="0"/>
          <c:extLst>
            <c:ext xmlns:c16="http://schemas.microsoft.com/office/drawing/2014/chart" uri="{C3380CC4-5D6E-409C-BE32-E72D297353CC}">
              <c16:uniqueId val="{00000006-7098-45BB-9FC5-9809F427DE08}"/>
            </c:ext>
          </c:extLst>
        </c:ser>
        <c:ser>
          <c:idx val="5"/>
          <c:order val="2"/>
          <c:tx>
            <c:strRef>
              <c:f>'Graph Tables'!$A$16</c:f>
              <c:strCache>
                <c:ptCount val="1"/>
                <c:pt idx="0">
                  <c:v>Pensioners</c:v>
                </c:pt>
              </c:strCache>
            </c:strRef>
          </c:tx>
          <c:spPr>
            <a:ln>
              <a:solidFill>
                <a:schemeClr val="bg1">
                  <a:lumMod val="65000"/>
                </a:schemeClr>
              </a:solidFill>
            </a:ln>
          </c:spPr>
          <c:marker>
            <c:symbol val="none"/>
          </c:marker>
          <c:dPt>
            <c:idx val="5"/>
            <c:bubble3D val="0"/>
            <c:spPr>
              <a:ln>
                <a:solidFill>
                  <a:schemeClr val="bg1">
                    <a:lumMod val="65000"/>
                  </a:schemeClr>
                </a:solidFill>
                <a:prstDash val="dash"/>
              </a:ln>
            </c:spPr>
            <c:extLst>
              <c:ext xmlns:c16="http://schemas.microsoft.com/office/drawing/2014/chart" uri="{C3380CC4-5D6E-409C-BE32-E72D297353CC}">
                <c16:uniqueId val="{00000006-5E20-4D57-B5D7-BB25F7D4DF85}"/>
              </c:ext>
            </c:extLst>
          </c:dPt>
          <c:dPt>
            <c:idx val="6"/>
            <c:bubble3D val="0"/>
            <c:spPr>
              <a:ln>
                <a:solidFill>
                  <a:schemeClr val="bg1">
                    <a:lumMod val="65000"/>
                  </a:schemeClr>
                </a:solidFill>
                <a:prstDash val="dash"/>
              </a:ln>
            </c:spPr>
            <c:extLst>
              <c:ext xmlns:c16="http://schemas.microsoft.com/office/drawing/2014/chart" uri="{C3380CC4-5D6E-409C-BE32-E72D297353CC}">
                <c16:uniqueId val="{00000005-5E20-4D57-B5D7-BB25F7D4DF85}"/>
              </c:ext>
            </c:extLst>
          </c:dPt>
          <c:dPt>
            <c:idx val="7"/>
            <c:bubble3D val="0"/>
            <c:spPr>
              <a:ln>
                <a:solidFill>
                  <a:schemeClr val="bg1">
                    <a:lumMod val="65000"/>
                  </a:schemeClr>
                </a:solidFill>
                <a:prstDash val="dash"/>
              </a:ln>
            </c:spPr>
            <c:extLst>
              <c:ext xmlns:c16="http://schemas.microsoft.com/office/drawing/2014/chart" uri="{C3380CC4-5D6E-409C-BE32-E72D297353CC}">
                <c16:uniqueId val="{00000003-5E20-4D57-B5D7-BB25F7D4DF85}"/>
              </c:ext>
            </c:extLst>
          </c:dPt>
          <c:cat>
            <c:numRef>
              <c:f>'Graph Tables'!$B$13:$I$13</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Tables'!$B$16:$I$16</c:f>
              <c:numCache>
                <c:formatCode>0.00</c:formatCode>
                <c:ptCount val="8"/>
                <c:pt idx="0">
                  <c:v>51.673944687045129</c:v>
                </c:pt>
                <c:pt idx="1">
                  <c:v>59.687619046907727</c:v>
                </c:pt>
                <c:pt idx="2">
                  <c:v>65.251281331159987</c:v>
                </c:pt>
                <c:pt idx="3">
                  <c:v>68.213682503284033</c:v>
                </c:pt>
                <c:pt idx="4">
                  <c:v>68.417895818535868</c:v>
                </c:pt>
                <c:pt idx="5">
                  <c:v>67.093701544033351</c:v>
                </c:pt>
                <c:pt idx="6">
                  <c:v>64.959554442672285</c:v>
                </c:pt>
                <c:pt idx="7">
                  <c:v>63.281331628826756</c:v>
                </c:pt>
              </c:numCache>
            </c:numRef>
          </c:val>
          <c:smooth val="0"/>
          <c:extLst>
            <c:ext xmlns:c16="http://schemas.microsoft.com/office/drawing/2014/chart" uri="{C3380CC4-5D6E-409C-BE32-E72D297353CC}">
              <c16:uniqueId val="{00000001-457A-485F-B54D-F7CC89AD330D}"/>
            </c:ext>
          </c:extLst>
        </c:ser>
        <c:ser>
          <c:idx val="1"/>
          <c:order val="3"/>
          <c:tx>
            <c:strRef>
              <c:f>'Graph Tables'!$A$15</c:f>
              <c:strCache>
                <c:ptCount val="1"/>
                <c:pt idx="0">
                  <c:v>Children</c:v>
                </c:pt>
              </c:strCache>
            </c:strRef>
          </c:tx>
          <c:spPr>
            <a:ln>
              <a:solidFill>
                <a:srgbClr val="00B050"/>
              </a:solidFill>
            </a:ln>
          </c:spPr>
          <c:marker>
            <c:symbol val="none"/>
          </c:marker>
          <c:dPt>
            <c:idx val="5"/>
            <c:bubble3D val="0"/>
            <c:spPr>
              <a:ln>
                <a:solidFill>
                  <a:srgbClr val="00B050"/>
                </a:solidFill>
                <a:prstDash val="dash"/>
              </a:ln>
            </c:spPr>
            <c:extLst>
              <c:ext xmlns:c16="http://schemas.microsoft.com/office/drawing/2014/chart" uri="{C3380CC4-5D6E-409C-BE32-E72D297353CC}">
                <c16:uniqueId val="{00000009-5E20-4D57-B5D7-BB25F7D4DF85}"/>
              </c:ext>
            </c:extLst>
          </c:dPt>
          <c:dPt>
            <c:idx val="6"/>
            <c:bubble3D val="0"/>
            <c:spPr>
              <a:ln>
                <a:solidFill>
                  <a:srgbClr val="00B050"/>
                </a:solidFill>
                <a:prstDash val="dash"/>
              </a:ln>
            </c:spPr>
            <c:extLst>
              <c:ext xmlns:c16="http://schemas.microsoft.com/office/drawing/2014/chart" uri="{C3380CC4-5D6E-409C-BE32-E72D297353CC}">
                <c16:uniqueId val="{00000008-5E20-4D57-B5D7-BB25F7D4DF85}"/>
              </c:ext>
            </c:extLst>
          </c:dPt>
          <c:dPt>
            <c:idx val="7"/>
            <c:bubble3D val="0"/>
            <c:spPr>
              <a:ln>
                <a:solidFill>
                  <a:srgbClr val="00B050"/>
                </a:solidFill>
                <a:prstDash val="dash"/>
              </a:ln>
            </c:spPr>
            <c:extLst>
              <c:ext xmlns:c16="http://schemas.microsoft.com/office/drawing/2014/chart" uri="{C3380CC4-5D6E-409C-BE32-E72D297353CC}">
                <c16:uniqueId val="{00000007-5E20-4D57-B5D7-BB25F7D4DF85}"/>
              </c:ext>
            </c:extLst>
          </c:dPt>
          <c:cat>
            <c:numRef>
              <c:f>'Graph Tables'!$B$13:$I$13</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Tables'!$B$15:$I$15</c:f>
              <c:numCache>
                <c:formatCode>0.00</c:formatCode>
                <c:ptCount val="8"/>
                <c:pt idx="0">
                  <c:v>22.998544395924309</c:v>
                </c:pt>
                <c:pt idx="1">
                  <c:v>23.83007224856296</c:v>
                </c:pt>
                <c:pt idx="2">
                  <c:v>24.808257244210981</c:v>
                </c:pt>
                <c:pt idx="3">
                  <c:v>25.65704056464438</c:v>
                </c:pt>
                <c:pt idx="4">
                  <c:v>26.04863229989509</c:v>
                </c:pt>
                <c:pt idx="5">
                  <c:v>26.740531467097462</c:v>
                </c:pt>
                <c:pt idx="6">
                  <c:v>27.347331495074606</c:v>
                </c:pt>
                <c:pt idx="7">
                  <c:v>27.709997456876529</c:v>
                </c:pt>
              </c:numCache>
            </c:numRef>
          </c:val>
          <c:smooth val="0"/>
          <c:extLst>
            <c:ext xmlns:c16="http://schemas.microsoft.com/office/drawing/2014/chart" uri="{C3380CC4-5D6E-409C-BE32-E72D297353CC}">
              <c16:uniqueId val="{00000002-457A-485F-B54D-F7CC89AD330D}"/>
            </c:ext>
          </c:extLst>
        </c:ser>
        <c:dLbls>
          <c:showLegendKey val="0"/>
          <c:showVal val="0"/>
          <c:showCatName val="0"/>
          <c:showSerName val="0"/>
          <c:showPercent val="0"/>
          <c:showBubbleSize val="0"/>
        </c:dLbls>
        <c:smooth val="0"/>
        <c:axId val="670979072"/>
        <c:axId val="670148864"/>
      </c:lineChart>
      <c:dateAx>
        <c:axId val="670979072"/>
        <c:scaling>
          <c:orientation val="minMax"/>
        </c:scaling>
        <c:delete val="0"/>
        <c:axPos val="b"/>
        <c:numFmt formatCode="General" sourceLinked="1"/>
        <c:majorTickMark val="out"/>
        <c:minorTickMark val="none"/>
        <c:tickLblPos val="nextTo"/>
        <c:crossAx val="670148864"/>
        <c:crosses val="autoZero"/>
        <c:auto val="0"/>
        <c:lblOffset val="100"/>
        <c:baseTimeUnit val="days"/>
        <c:majorUnit val="5"/>
        <c:majorTimeUnit val="days"/>
      </c:dateAx>
      <c:valAx>
        <c:axId val="670148864"/>
        <c:scaling>
          <c:orientation val="minMax"/>
          <c:max val="120"/>
        </c:scaling>
        <c:delete val="0"/>
        <c:axPos val="l"/>
        <c:majorGridlines>
          <c:spPr>
            <a:ln>
              <a:prstDash val="sysDot"/>
            </a:ln>
          </c:spPr>
        </c:majorGridlines>
        <c:numFmt formatCode="0" sourceLinked="0"/>
        <c:majorTickMark val="out"/>
        <c:minorTickMark val="none"/>
        <c:tickLblPos val="nextTo"/>
        <c:crossAx val="670979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 Tables'!$E$12</c:f>
          <c:strCache>
            <c:ptCount val="1"/>
            <c:pt idx="0">
              <c:v>Gender Ratio (males per 100 females)</c:v>
            </c:pt>
          </c:strCache>
        </c:strRef>
      </c:tx>
      <c:overlay val="1"/>
      <c:txPr>
        <a:bodyPr/>
        <a:lstStyle/>
        <a:p>
          <a:pPr>
            <a:defRPr sz="1600"/>
          </a:pPr>
          <a:endParaRPr lang="en-US"/>
        </a:p>
      </c:txPr>
    </c:title>
    <c:autoTitleDeleted val="0"/>
    <c:plotArea>
      <c:layout>
        <c:manualLayout>
          <c:layoutTarget val="inner"/>
          <c:xMode val="edge"/>
          <c:yMode val="edge"/>
          <c:x val="0.10020092488672139"/>
          <c:y val="0.17177092446777487"/>
          <c:w val="0.86769375855102415"/>
          <c:h val="0.71224919801691455"/>
        </c:manualLayout>
      </c:layout>
      <c:lineChart>
        <c:grouping val="standard"/>
        <c:varyColors val="0"/>
        <c:ser>
          <c:idx val="0"/>
          <c:order val="0"/>
          <c:tx>
            <c:strRef>
              <c:f>'Graph Tables'!$A$22</c:f>
              <c:strCache>
                <c:ptCount val="1"/>
                <c:pt idx="0">
                  <c:v>Scenario</c:v>
                </c:pt>
              </c:strCache>
            </c:strRef>
          </c:tx>
          <c:spPr>
            <a:ln>
              <a:solidFill>
                <a:srgbClr val="FF0000"/>
              </a:solidFill>
            </a:ln>
          </c:spPr>
          <c:marker>
            <c:symbol val="none"/>
          </c:marker>
          <c:dPt>
            <c:idx val="5"/>
            <c:bubble3D val="0"/>
            <c:spPr>
              <a:ln>
                <a:solidFill>
                  <a:srgbClr val="FF0000"/>
                </a:solidFill>
                <a:prstDash val="dash"/>
              </a:ln>
            </c:spPr>
            <c:extLst>
              <c:ext xmlns:c16="http://schemas.microsoft.com/office/drawing/2014/chart" uri="{C3380CC4-5D6E-409C-BE32-E72D297353CC}">
                <c16:uniqueId val="{00000006-48B0-4046-B181-9BBF2C4CBE70}"/>
              </c:ext>
            </c:extLst>
          </c:dPt>
          <c:dPt>
            <c:idx val="6"/>
            <c:bubble3D val="0"/>
            <c:spPr>
              <a:ln>
                <a:solidFill>
                  <a:srgbClr val="FF0000"/>
                </a:solidFill>
                <a:prstDash val="dash"/>
              </a:ln>
            </c:spPr>
            <c:extLst>
              <c:ext xmlns:c16="http://schemas.microsoft.com/office/drawing/2014/chart" uri="{C3380CC4-5D6E-409C-BE32-E72D297353CC}">
                <c16:uniqueId val="{00000005-48B0-4046-B181-9BBF2C4CBE70}"/>
              </c:ext>
            </c:extLst>
          </c:dPt>
          <c:dPt>
            <c:idx val="7"/>
            <c:bubble3D val="0"/>
            <c:spPr>
              <a:ln>
                <a:solidFill>
                  <a:srgbClr val="FF0000"/>
                </a:solidFill>
                <a:prstDash val="dash"/>
              </a:ln>
            </c:spPr>
            <c:extLst>
              <c:ext xmlns:c16="http://schemas.microsoft.com/office/drawing/2014/chart" uri="{C3380CC4-5D6E-409C-BE32-E72D297353CC}">
                <c16:uniqueId val="{00000004-48B0-4046-B181-9BBF2C4CBE70}"/>
              </c:ext>
            </c:extLst>
          </c:dPt>
          <c:val>
            <c:numRef>
              <c:f>'Graph Tables'!$B$22:$I$22</c:f>
              <c:numCache>
                <c:formatCode>0.00</c:formatCode>
                <c:ptCount val="8"/>
                <c:pt idx="0">
                  <c:v>103.73514431239389</c:v>
                </c:pt>
                <c:pt idx="1">
                  <c:v>105.14479602928166</c:v>
                </c:pt>
                <c:pt idx="2">
                  <c:v>120.77358847546982</c:v>
                </c:pt>
                <c:pt idx="3">
                  <c:v>122.59190697426352</c:v>
                </c:pt>
                <c:pt idx="4">
                  <c:v>124.31146441198572</c:v>
                </c:pt>
                <c:pt idx="5">
                  <c:v>125.97748919295906</c:v>
                </c:pt>
                <c:pt idx="6">
                  <c:v>127.65733880005365</c:v>
                </c:pt>
                <c:pt idx="7">
                  <c:v>129.02146507620938</c:v>
                </c:pt>
              </c:numCache>
            </c:numRef>
          </c:val>
          <c:smooth val="1"/>
          <c:extLst>
            <c:ext xmlns:c16="http://schemas.microsoft.com/office/drawing/2014/chart" uri="{C3380CC4-5D6E-409C-BE32-E72D297353CC}">
              <c16:uniqueId val="{00000003-48B0-4046-B181-9BBF2C4CBE70}"/>
            </c:ext>
          </c:extLst>
        </c:ser>
        <c:ser>
          <c:idx val="2"/>
          <c:order val="1"/>
          <c:tx>
            <c:strRef>
              <c:f>'Graph Tables'!$A$21</c:f>
              <c:strCache>
                <c:ptCount val="1"/>
                <c:pt idx="0">
                  <c:v>Baseline </c:v>
                </c:pt>
              </c:strCache>
            </c:strRef>
          </c:tx>
          <c:spPr>
            <a:ln>
              <a:solidFill>
                <a:schemeClr val="tx1"/>
              </a:solidFill>
            </a:ln>
          </c:spPr>
          <c:marker>
            <c:symbol val="none"/>
          </c:marker>
          <c:dPt>
            <c:idx val="5"/>
            <c:bubble3D val="0"/>
            <c:spPr>
              <a:ln>
                <a:solidFill>
                  <a:schemeClr val="tx1"/>
                </a:solidFill>
                <a:prstDash val="dash"/>
              </a:ln>
            </c:spPr>
            <c:extLst>
              <c:ext xmlns:c16="http://schemas.microsoft.com/office/drawing/2014/chart" uri="{C3380CC4-5D6E-409C-BE32-E72D297353CC}">
                <c16:uniqueId val="{00000002-48B0-4046-B181-9BBF2C4CBE70}"/>
              </c:ext>
            </c:extLst>
          </c:dPt>
          <c:dPt>
            <c:idx val="6"/>
            <c:bubble3D val="0"/>
            <c:spPr>
              <a:ln>
                <a:solidFill>
                  <a:schemeClr val="tx1"/>
                </a:solidFill>
                <a:prstDash val="dash"/>
              </a:ln>
            </c:spPr>
            <c:extLst>
              <c:ext xmlns:c16="http://schemas.microsoft.com/office/drawing/2014/chart" uri="{C3380CC4-5D6E-409C-BE32-E72D297353CC}">
                <c16:uniqueId val="{00000001-48B0-4046-B181-9BBF2C4CBE70}"/>
              </c:ext>
            </c:extLst>
          </c:dPt>
          <c:dPt>
            <c:idx val="7"/>
            <c:bubble3D val="0"/>
            <c:spPr>
              <a:ln>
                <a:solidFill>
                  <a:schemeClr val="tx1"/>
                </a:solidFill>
                <a:prstDash val="dash"/>
              </a:ln>
            </c:spPr>
            <c:extLst>
              <c:ext xmlns:c16="http://schemas.microsoft.com/office/drawing/2014/chart" uri="{C3380CC4-5D6E-409C-BE32-E72D297353CC}">
                <c16:uniqueId val="{00000000-48B0-4046-B181-9BBF2C4CBE70}"/>
              </c:ext>
            </c:extLst>
          </c:dPt>
          <c:cat>
            <c:numRef>
              <c:f>'Graph Tables'!$B$13:$I$13</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Tables'!$B$21:$I$21</c:f>
              <c:numCache>
                <c:formatCode>0.00</c:formatCode>
                <c:ptCount val="8"/>
                <c:pt idx="0">
                  <c:v>103.73514431239389</c:v>
                </c:pt>
                <c:pt idx="1">
                  <c:v>105.14479602928166</c:v>
                </c:pt>
                <c:pt idx="2">
                  <c:v>106.60055913544451</c:v>
                </c:pt>
                <c:pt idx="3">
                  <c:v>107.96175805361156</c:v>
                </c:pt>
                <c:pt idx="4">
                  <c:v>109.21012447378405</c:v>
                </c:pt>
                <c:pt idx="5">
                  <c:v>110.49312104249171</c:v>
                </c:pt>
                <c:pt idx="6">
                  <c:v>111.98879750555828</c:v>
                </c:pt>
                <c:pt idx="7">
                  <c:v>113.50928484048934</c:v>
                </c:pt>
              </c:numCache>
            </c:numRef>
          </c:val>
          <c:smooth val="1"/>
          <c:extLst>
            <c:ext xmlns:c16="http://schemas.microsoft.com/office/drawing/2014/chart" uri="{C3380CC4-5D6E-409C-BE32-E72D297353CC}">
              <c16:uniqueId val="{00000000-72F1-479D-810E-4DFBE90BC08E}"/>
            </c:ext>
          </c:extLst>
        </c:ser>
        <c:dLbls>
          <c:showLegendKey val="0"/>
          <c:showVal val="0"/>
          <c:showCatName val="0"/>
          <c:showSerName val="0"/>
          <c:showPercent val="0"/>
          <c:showBubbleSize val="0"/>
        </c:dLbls>
        <c:smooth val="0"/>
        <c:axId val="670578176"/>
        <c:axId val="670151168"/>
      </c:lineChart>
      <c:dateAx>
        <c:axId val="670578176"/>
        <c:scaling>
          <c:orientation val="minMax"/>
        </c:scaling>
        <c:delete val="0"/>
        <c:axPos val="b"/>
        <c:numFmt formatCode="General" sourceLinked="1"/>
        <c:majorTickMark val="out"/>
        <c:minorTickMark val="none"/>
        <c:tickLblPos val="nextTo"/>
        <c:crossAx val="670151168"/>
        <c:crosses val="autoZero"/>
        <c:auto val="0"/>
        <c:lblOffset val="100"/>
        <c:baseTimeUnit val="days"/>
        <c:majorTimeUnit val="days"/>
      </c:dateAx>
      <c:valAx>
        <c:axId val="670151168"/>
        <c:scaling>
          <c:orientation val="minMax"/>
        </c:scaling>
        <c:delete val="0"/>
        <c:axPos val="l"/>
        <c:majorGridlines>
          <c:spPr>
            <a:ln>
              <a:prstDash val="sysDot"/>
            </a:ln>
          </c:spPr>
        </c:majorGridlines>
        <c:numFmt formatCode="0" sourceLinked="0"/>
        <c:majorTickMark val="out"/>
        <c:minorTickMark val="none"/>
        <c:tickLblPos val="nextTo"/>
        <c:crossAx val="670578176"/>
        <c:crosses val="autoZero"/>
        <c:crossBetween val="midCat"/>
      </c:valAx>
    </c:plotArea>
    <c:legend>
      <c:legendPos val="r"/>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Baseline Age Structure</a:t>
            </a:r>
          </a:p>
        </c:rich>
      </c:tx>
      <c:overlay val="1"/>
    </c:title>
    <c:autoTitleDeleted val="0"/>
    <c:plotArea>
      <c:layout>
        <c:manualLayout>
          <c:layoutTarget val="inner"/>
          <c:xMode val="edge"/>
          <c:yMode val="edge"/>
          <c:x val="0.11423840769903762"/>
          <c:y val="0.19028944298629338"/>
          <c:w val="0.79031205416247474"/>
          <c:h val="0.69373067949839606"/>
        </c:manualLayout>
      </c:layout>
      <c:areaChart>
        <c:grouping val="stacked"/>
        <c:varyColors val="0"/>
        <c:ser>
          <c:idx val="0"/>
          <c:order val="0"/>
          <c:tx>
            <c:strRef>
              <c:f>'Graph Tables'!$A$17</c:f>
              <c:strCache>
                <c:ptCount val="1"/>
                <c:pt idx="0">
                  <c:v> Children</c:v>
                </c:pt>
              </c:strCache>
            </c:strRef>
          </c:tx>
          <c:spPr>
            <a:solidFill>
              <a:srgbClr val="92D050"/>
            </a:solidFill>
            <a:ln>
              <a:solidFill>
                <a:schemeClr val="tx1"/>
              </a:solidFill>
            </a:ln>
          </c:spPr>
          <c:cat>
            <c:numRef>
              <c:f>'Graph Tables'!$B$2:$I$2</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Tables'!$B$17:$I$17</c:f>
              <c:numCache>
                <c:formatCode>_-* #\ ##0_-;\-* #\ ##0_-;_-* "-"??_-;_-@_-</c:formatCode>
                <c:ptCount val="8"/>
                <c:pt idx="0">
                  <c:v>790</c:v>
                </c:pt>
                <c:pt idx="1">
                  <c:v>765.98310396724571</c:v>
                </c:pt>
                <c:pt idx="2">
                  <c:v>747.39004380790607</c:v>
                </c:pt>
                <c:pt idx="3">
                  <c:v>729.56316509534508</c:v>
                </c:pt>
                <c:pt idx="4">
                  <c:v>707.29383072294297</c:v>
                </c:pt>
                <c:pt idx="5">
                  <c:v>695.47109536347295</c:v>
                </c:pt>
                <c:pt idx="6">
                  <c:v>684.68177501023104</c:v>
                </c:pt>
                <c:pt idx="7">
                  <c:v>669.25099039110171</c:v>
                </c:pt>
              </c:numCache>
            </c:numRef>
          </c:val>
          <c:extLst>
            <c:ext xmlns:c16="http://schemas.microsoft.com/office/drawing/2014/chart" uri="{C3380CC4-5D6E-409C-BE32-E72D297353CC}">
              <c16:uniqueId val="{00000000-1F16-46E3-8283-ABADA043945F}"/>
            </c:ext>
          </c:extLst>
        </c:ser>
        <c:ser>
          <c:idx val="1"/>
          <c:order val="1"/>
          <c:tx>
            <c:strRef>
              <c:f>'Graph Tables'!$A$18</c:f>
              <c:strCache>
                <c:ptCount val="1"/>
                <c:pt idx="0">
                  <c:v> WAP</c:v>
                </c:pt>
              </c:strCache>
            </c:strRef>
          </c:tx>
          <c:spPr>
            <a:solidFill>
              <a:srgbClr val="FFFF00"/>
            </a:solidFill>
            <a:ln>
              <a:solidFill>
                <a:schemeClr val="tx1"/>
              </a:solidFill>
            </a:ln>
          </c:spPr>
          <c:val>
            <c:numRef>
              <c:f>'Graph Tables'!$B$18:$I$18</c:f>
              <c:numCache>
                <c:formatCode>_-* #\ ##0_-;\-* #\ ##0_-;_-* "-"??_-;_-@_-</c:formatCode>
                <c:ptCount val="8"/>
                <c:pt idx="0">
                  <c:v>3435</c:v>
                </c:pt>
                <c:pt idx="1">
                  <c:v>3214.3549376499996</c:v>
                </c:pt>
                <c:pt idx="2">
                  <c:v>3012.6664539578242</c:v>
                </c:pt>
                <c:pt idx="3">
                  <c:v>2843.5203321956365</c:v>
                </c:pt>
                <c:pt idx="4">
                  <c:v>2715.2820254819735</c:v>
                </c:pt>
                <c:pt idx="5">
                  <c:v>2600.8125388951462</c:v>
                </c:pt>
                <c:pt idx="6">
                  <c:v>2503.65113368939</c:v>
                </c:pt>
                <c:pt idx="7">
                  <c:v>2415.1968668803324</c:v>
                </c:pt>
              </c:numCache>
            </c:numRef>
          </c:val>
          <c:extLst>
            <c:ext xmlns:c16="http://schemas.microsoft.com/office/drawing/2014/chart" uri="{C3380CC4-5D6E-409C-BE32-E72D297353CC}">
              <c16:uniqueId val="{00000001-1F16-46E3-8283-ABADA043945F}"/>
            </c:ext>
          </c:extLst>
        </c:ser>
        <c:ser>
          <c:idx val="2"/>
          <c:order val="2"/>
          <c:tx>
            <c:strRef>
              <c:f>'Graph Tables'!$A$19</c:f>
              <c:strCache>
                <c:ptCount val="1"/>
                <c:pt idx="0">
                  <c:v> Pensioners</c:v>
                </c:pt>
              </c:strCache>
            </c:strRef>
          </c:tx>
          <c:spPr>
            <a:solidFill>
              <a:schemeClr val="bg1">
                <a:lumMod val="85000"/>
              </a:schemeClr>
            </a:solidFill>
            <a:ln w="6350" cap="flat" cmpd="sng" algn="ctr">
              <a:solidFill>
                <a:schemeClr val="dk1"/>
              </a:solidFill>
              <a:prstDash val="solid"/>
            </a:ln>
            <a:effectLst/>
          </c:spPr>
          <c:val>
            <c:numRef>
              <c:f>'Graph Tables'!$B$19:$I$19</c:f>
              <c:numCache>
                <c:formatCode>_-* #\ ##0_-;\-* #\ ##0_-;_-* "-"??_-;_-@_-</c:formatCode>
                <c:ptCount val="8"/>
                <c:pt idx="0">
                  <c:v>1775</c:v>
                </c:pt>
                <c:pt idx="1">
                  <c:v>1918.5719300000001</c:v>
                </c:pt>
                <c:pt idx="2">
                  <c:v>1965.8034634415017</c:v>
                </c:pt>
                <c:pt idx="3">
                  <c:v>1939.6699313202589</c:v>
                </c:pt>
                <c:pt idx="4">
                  <c:v>1857.7388273736872</c:v>
                </c:pt>
                <c:pt idx="5">
                  <c:v>1744.9814025661058</c:v>
                </c:pt>
                <c:pt idx="6">
                  <c:v>1626.3606212435411</c:v>
                </c:pt>
                <c:pt idx="7">
                  <c:v>1528.3687388195767</c:v>
                </c:pt>
              </c:numCache>
            </c:numRef>
          </c:val>
          <c:extLst>
            <c:ext xmlns:c16="http://schemas.microsoft.com/office/drawing/2014/chart" uri="{C3380CC4-5D6E-409C-BE32-E72D297353CC}">
              <c16:uniqueId val="{00000002-1F16-46E3-8283-ABADA043945F}"/>
            </c:ext>
          </c:extLst>
        </c:ser>
        <c:dLbls>
          <c:showLegendKey val="0"/>
          <c:showVal val="0"/>
          <c:showCatName val="0"/>
          <c:showSerName val="0"/>
          <c:showPercent val="0"/>
          <c:showBubbleSize val="0"/>
        </c:dLbls>
        <c:axId val="670580224"/>
        <c:axId val="670153472"/>
      </c:areaChart>
      <c:dateAx>
        <c:axId val="670580224"/>
        <c:scaling>
          <c:orientation val="minMax"/>
        </c:scaling>
        <c:delete val="0"/>
        <c:axPos val="b"/>
        <c:numFmt formatCode="General" sourceLinked="1"/>
        <c:majorTickMark val="out"/>
        <c:minorTickMark val="none"/>
        <c:tickLblPos val="nextTo"/>
        <c:crossAx val="670153472"/>
        <c:crosses val="autoZero"/>
        <c:auto val="0"/>
        <c:lblOffset val="100"/>
        <c:baseTimeUnit val="days"/>
        <c:majorUnit val="5"/>
        <c:majorTimeUnit val="days"/>
      </c:dateAx>
      <c:valAx>
        <c:axId val="670153472"/>
        <c:scaling>
          <c:orientation val="minMax"/>
          <c:max val="6500"/>
          <c:min val="0"/>
        </c:scaling>
        <c:delete val="0"/>
        <c:axPos val="l"/>
        <c:majorGridlines>
          <c:spPr>
            <a:ln>
              <a:prstDash val="sysDot"/>
            </a:ln>
          </c:spPr>
        </c:majorGridlines>
        <c:numFmt formatCode="#,##0" sourceLinked="0"/>
        <c:majorTickMark val="out"/>
        <c:minorTickMark val="none"/>
        <c:tickLblPos val="nextTo"/>
        <c:crossAx val="670580224"/>
        <c:crosses val="autoZero"/>
        <c:crossBetween val="midCat"/>
      </c:valAx>
    </c:plotArea>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Impact of  Employment Shock</a:t>
            </a:r>
          </a:p>
        </c:rich>
      </c:tx>
      <c:layout>
        <c:manualLayout>
          <c:xMode val="edge"/>
          <c:yMode val="edge"/>
          <c:x val="0.11734813813611461"/>
          <c:y val="5.615743419778442E-2"/>
        </c:manualLayout>
      </c:layout>
      <c:overlay val="1"/>
    </c:title>
    <c:autoTitleDeleted val="0"/>
    <c:plotArea>
      <c:layout>
        <c:manualLayout>
          <c:layoutTarget val="inner"/>
          <c:xMode val="edge"/>
          <c:yMode val="edge"/>
          <c:x val="0.11423840769903762"/>
          <c:y val="0.19028944298629338"/>
          <c:w val="0.64253706698067869"/>
          <c:h val="0.69373067949839606"/>
        </c:manualLayout>
      </c:layout>
      <c:lineChart>
        <c:grouping val="standard"/>
        <c:varyColors val="0"/>
        <c:ser>
          <c:idx val="3"/>
          <c:order val="0"/>
          <c:tx>
            <c:strRef>
              <c:f>'Graph Tables'!$A$8</c:f>
              <c:strCache>
                <c:ptCount val="1"/>
                <c:pt idx="0">
                  <c:v>Scenario</c:v>
                </c:pt>
              </c:strCache>
            </c:strRef>
          </c:tx>
          <c:spPr>
            <a:ln>
              <a:solidFill>
                <a:srgbClr val="FF0000"/>
              </a:solidFill>
            </a:ln>
          </c:spPr>
          <c:marker>
            <c:symbol val="none"/>
          </c:marker>
          <c:dPt>
            <c:idx val="5"/>
            <c:bubble3D val="0"/>
            <c:spPr>
              <a:ln>
                <a:solidFill>
                  <a:srgbClr val="FF0000"/>
                </a:solidFill>
                <a:prstDash val="dash"/>
              </a:ln>
            </c:spPr>
            <c:extLst>
              <c:ext xmlns:c16="http://schemas.microsoft.com/office/drawing/2014/chart" uri="{C3380CC4-5D6E-409C-BE32-E72D297353CC}">
                <c16:uniqueId val="{00000002-DB2F-412F-AA53-3AFA462DE9C9}"/>
              </c:ext>
            </c:extLst>
          </c:dPt>
          <c:dPt>
            <c:idx val="6"/>
            <c:bubble3D val="0"/>
            <c:spPr>
              <a:ln>
                <a:solidFill>
                  <a:srgbClr val="FF0000"/>
                </a:solidFill>
                <a:prstDash val="dash"/>
              </a:ln>
            </c:spPr>
            <c:extLst>
              <c:ext xmlns:c16="http://schemas.microsoft.com/office/drawing/2014/chart" uri="{C3380CC4-5D6E-409C-BE32-E72D297353CC}">
                <c16:uniqueId val="{00000001-DB2F-412F-AA53-3AFA462DE9C9}"/>
              </c:ext>
            </c:extLst>
          </c:dPt>
          <c:dPt>
            <c:idx val="7"/>
            <c:bubble3D val="0"/>
            <c:spPr>
              <a:ln>
                <a:solidFill>
                  <a:srgbClr val="FF0000"/>
                </a:solidFill>
                <a:prstDash val="dash"/>
              </a:ln>
            </c:spPr>
            <c:extLst>
              <c:ext xmlns:c16="http://schemas.microsoft.com/office/drawing/2014/chart" uri="{C3380CC4-5D6E-409C-BE32-E72D297353CC}">
                <c16:uniqueId val="{00000000-DB2F-412F-AA53-3AFA462DE9C9}"/>
              </c:ext>
            </c:extLst>
          </c:dPt>
          <c:cat>
            <c:numRef>
              <c:f>'Graph Tables'!$B$2:$I$2</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Tables'!$B$8:$I$8</c:f>
              <c:numCache>
                <c:formatCode>0</c:formatCode>
                <c:ptCount val="8"/>
                <c:pt idx="0">
                  <c:v>6000</c:v>
                </c:pt>
                <c:pt idx="1">
                  <c:v>5898.9099716172459</c:v>
                </c:pt>
                <c:pt idx="2">
                  <c:v>6470.3738946569247</c:v>
                </c:pt>
                <c:pt idx="3">
                  <c:v>6285.9356460654963</c:v>
                </c:pt>
                <c:pt idx="4">
                  <c:v>6075.5561768290063</c:v>
                </c:pt>
                <c:pt idx="5">
                  <c:v>5846.1598824906168</c:v>
                </c:pt>
                <c:pt idx="6">
                  <c:v>5616.6369127435382</c:v>
                </c:pt>
                <c:pt idx="7">
                  <c:v>5401.7261030921482</c:v>
                </c:pt>
              </c:numCache>
            </c:numRef>
          </c:val>
          <c:smooth val="1"/>
          <c:extLst>
            <c:ext xmlns:c16="http://schemas.microsoft.com/office/drawing/2014/chart" uri="{C3380CC4-5D6E-409C-BE32-E72D297353CC}">
              <c16:uniqueId val="{00000000-1777-46A2-83EF-D37941C7699F}"/>
            </c:ext>
          </c:extLst>
        </c:ser>
        <c:ser>
          <c:idx val="2"/>
          <c:order val="1"/>
          <c:tx>
            <c:strRef>
              <c:f>'Graph Tables'!$A$7</c:f>
              <c:strCache>
                <c:ptCount val="1"/>
                <c:pt idx="0">
                  <c:v>Baseline</c:v>
                </c:pt>
              </c:strCache>
            </c:strRef>
          </c:tx>
          <c:spPr>
            <a:ln>
              <a:solidFill>
                <a:schemeClr val="tx1"/>
              </a:solidFill>
            </a:ln>
          </c:spPr>
          <c:marker>
            <c:symbol val="none"/>
          </c:marker>
          <c:dPt>
            <c:idx val="5"/>
            <c:bubble3D val="0"/>
            <c:spPr>
              <a:ln>
                <a:solidFill>
                  <a:schemeClr val="tx1"/>
                </a:solidFill>
                <a:prstDash val="dash"/>
              </a:ln>
            </c:spPr>
            <c:extLst>
              <c:ext xmlns:c16="http://schemas.microsoft.com/office/drawing/2014/chart" uri="{C3380CC4-5D6E-409C-BE32-E72D297353CC}">
                <c16:uniqueId val="{00000005-DB2F-412F-AA53-3AFA462DE9C9}"/>
              </c:ext>
            </c:extLst>
          </c:dPt>
          <c:dPt>
            <c:idx val="6"/>
            <c:bubble3D val="0"/>
            <c:spPr>
              <a:ln>
                <a:solidFill>
                  <a:schemeClr val="tx1"/>
                </a:solidFill>
                <a:prstDash val="dash"/>
              </a:ln>
            </c:spPr>
            <c:extLst>
              <c:ext xmlns:c16="http://schemas.microsoft.com/office/drawing/2014/chart" uri="{C3380CC4-5D6E-409C-BE32-E72D297353CC}">
                <c16:uniqueId val="{00000004-DB2F-412F-AA53-3AFA462DE9C9}"/>
              </c:ext>
            </c:extLst>
          </c:dPt>
          <c:dPt>
            <c:idx val="7"/>
            <c:bubble3D val="0"/>
            <c:spPr>
              <a:ln>
                <a:solidFill>
                  <a:schemeClr val="tx1"/>
                </a:solidFill>
                <a:prstDash val="dash"/>
              </a:ln>
            </c:spPr>
            <c:extLst>
              <c:ext xmlns:c16="http://schemas.microsoft.com/office/drawing/2014/chart" uri="{C3380CC4-5D6E-409C-BE32-E72D297353CC}">
                <c16:uniqueId val="{00000003-DB2F-412F-AA53-3AFA462DE9C9}"/>
              </c:ext>
            </c:extLst>
          </c:dPt>
          <c:cat>
            <c:numRef>
              <c:f>'Graph Tables'!$B$2:$I$2</c:f>
              <c:numCache>
                <c:formatCode>General</c:formatCode>
                <c:ptCount val="8"/>
                <c:pt idx="0">
                  <c:v>2015</c:v>
                </c:pt>
                <c:pt idx="1">
                  <c:v>2020</c:v>
                </c:pt>
                <c:pt idx="2">
                  <c:v>2025</c:v>
                </c:pt>
                <c:pt idx="3">
                  <c:v>2030</c:v>
                </c:pt>
                <c:pt idx="4">
                  <c:v>2035</c:v>
                </c:pt>
                <c:pt idx="5">
                  <c:v>2040</c:v>
                </c:pt>
                <c:pt idx="6">
                  <c:v>2045</c:v>
                </c:pt>
                <c:pt idx="7">
                  <c:v>2050</c:v>
                </c:pt>
              </c:numCache>
            </c:numRef>
          </c:cat>
          <c:val>
            <c:numRef>
              <c:f>'Graph Tables'!$B$7:$I$7</c:f>
              <c:numCache>
                <c:formatCode>0</c:formatCode>
                <c:ptCount val="8"/>
                <c:pt idx="0">
                  <c:v>6000</c:v>
                </c:pt>
                <c:pt idx="1">
                  <c:v>5898.9099716172459</c:v>
                </c:pt>
                <c:pt idx="2">
                  <c:v>5725.8599612072312</c:v>
                </c:pt>
                <c:pt idx="3">
                  <c:v>5512.7534286112414</c:v>
                </c:pt>
                <c:pt idx="4">
                  <c:v>5280.3146835786029</c:v>
                </c:pt>
                <c:pt idx="5">
                  <c:v>5041.265036824725</c:v>
                </c:pt>
                <c:pt idx="6">
                  <c:v>4814.6935299431616</c:v>
                </c:pt>
                <c:pt idx="7">
                  <c:v>4612.8165960910101</c:v>
                </c:pt>
              </c:numCache>
            </c:numRef>
          </c:val>
          <c:smooth val="1"/>
          <c:extLst>
            <c:ext xmlns:c16="http://schemas.microsoft.com/office/drawing/2014/chart" uri="{C3380CC4-5D6E-409C-BE32-E72D297353CC}">
              <c16:uniqueId val="{00000001-1777-46A2-83EF-D37941C7699F}"/>
            </c:ext>
          </c:extLst>
        </c:ser>
        <c:dLbls>
          <c:showLegendKey val="0"/>
          <c:showVal val="0"/>
          <c:showCatName val="0"/>
          <c:showSerName val="0"/>
          <c:showPercent val="0"/>
          <c:showBubbleSize val="0"/>
        </c:dLbls>
        <c:smooth val="0"/>
        <c:axId val="671127040"/>
        <c:axId val="670909568"/>
      </c:lineChart>
      <c:dateAx>
        <c:axId val="671127040"/>
        <c:scaling>
          <c:orientation val="minMax"/>
        </c:scaling>
        <c:delete val="0"/>
        <c:axPos val="b"/>
        <c:numFmt formatCode="General" sourceLinked="1"/>
        <c:majorTickMark val="out"/>
        <c:minorTickMark val="none"/>
        <c:tickLblPos val="nextTo"/>
        <c:crossAx val="670909568"/>
        <c:crosses val="autoZero"/>
        <c:auto val="0"/>
        <c:lblOffset val="100"/>
        <c:baseTimeUnit val="days"/>
        <c:majorUnit val="5"/>
        <c:majorTimeUnit val="days"/>
      </c:dateAx>
      <c:valAx>
        <c:axId val="670909568"/>
        <c:scaling>
          <c:orientation val="minMax"/>
        </c:scaling>
        <c:delete val="0"/>
        <c:axPos val="l"/>
        <c:majorGridlines/>
        <c:numFmt formatCode="#,##0" sourceLinked="0"/>
        <c:majorTickMark val="out"/>
        <c:minorTickMark val="none"/>
        <c:tickLblPos val="nextTo"/>
        <c:crossAx val="671127040"/>
        <c:crosses val="autoZero"/>
        <c:crossBetween val="between"/>
      </c:valAx>
    </c:plotArea>
    <c:legend>
      <c:legendPos val="r"/>
      <c:layout>
        <c:manualLayout>
          <c:xMode val="edge"/>
          <c:yMode val="edge"/>
          <c:x val="0.74144666317309815"/>
          <c:y val="0.41200528766021038"/>
          <c:w val="0.25855335907077853"/>
          <c:h val="0.28108778069407991"/>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0.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jp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37942</xdr:colOff>
      <xdr:row>1</xdr:row>
      <xdr:rowOff>11906</xdr:rowOff>
    </xdr:from>
    <xdr:to>
      <xdr:col>9</xdr:col>
      <xdr:colOff>315144</xdr:colOff>
      <xdr:row>15</xdr:row>
      <xdr:rowOff>88106</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22804</xdr:colOff>
      <xdr:row>15</xdr:row>
      <xdr:rowOff>144763</xdr:rowOff>
    </xdr:from>
    <xdr:to>
      <xdr:col>9</xdr:col>
      <xdr:colOff>315144</xdr:colOff>
      <xdr:row>34</xdr:row>
      <xdr:rowOff>1959</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381000</xdr:colOff>
      <xdr:row>15</xdr:row>
      <xdr:rowOff>144763</xdr:rowOff>
    </xdr:from>
    <xdr:to>
      <xdr:col>17</xdr:col>
      <xdr:colOff>79616</xdr:colOff>
      <xdr:row>34</xdr:row>
      <xdr:rowOff>1959</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124803</xdr:colOff>
      <xdr:row>15</xdr:row>
      <xdr:rowOff>144763</xdr:rowOff>
    </xdr:from>
    <xdr:to>
      <xdr:col>24</xdr:col>
      <xdr:colOff>444741</xdr:colOff>
      <xdr:row>34</xdr:row>
      <xdr:rowOff>1959</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491884</xdr:colOff>
      <xdr:row>15</xdr:row>
      <xdr:rowOff>144763</xdr:rowOff>
    </xdr:from>
    <xdr:to>
      <xdr:col>32</xdr:col>
      <xdr:colOff>190500</xdr:colOff>
      <xdr:row>34</xdr:row>
      <xdr:rowOff>1959</xdr:rowOff>
    </xdr:to>
    <xdr:graphicFrame macro="">
      <xdr:nvGraphicFramePr>
        <xdr:cNvPr id="12" name="Chart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139941</xdr:colOff>
      <xdr:row>1</xdr:row>
      <xdr:rowOff>11906</xdr:rowOff>
    </xdr:from>
    <xdr:to>
      <xdr:col>24</xdr:col>
      <xdr:colOff>444741</xdr:colOff>
      <xdr:row>15</xdr:row>
      <xdr:rowOff>88106</xdr:rowOff>
    </xdr:to>
    <xdr:graphicFrame macro="">
      <xdr:nvGraphicFramePr>
        <xdr:cNvPr id="13" name="Chart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492919</xdr:colOff>
      <xdr:row>1</xdr:row>
      <xdr:rowOff>11906</xdr:rowOff>
    </xdr:from>
    <xdr:to>
      <xdr:col>32</xdr:col>
      <xdr:colOff>190500</xdr:colOff>
      <xdr:row>15</xdr:row>
      <xdr:rowOff>88106</xdr:rowOff>
    </xdr:to>
    <xdr:graphicFrame macro="">
      <xdr:nvGraphicFramePr>
        <xdr:cNvPr id="14" name="Chart 13">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382035</xdr:colOff>
      <xdr:row>1</xdr:row>
      <xdr:rowOff>11906</xdr:rowOff>
    </xdr:from>
    <xdr:to>
      <xdr:col>17</xdr:col>
      <xdr:colOff>79616</xdr:colOff>
      <xdr:row>15</xdr:row>
      <xdr:rowOff>88106</xdr:rowOff>
    </xdr:to>
    <xdr:graphicFrame macro="">
      <xdr:nvGraphicFramePr>
        <xdr:cNvPr id="15" name="Chart 14">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514718</xdr:colOff>
      <xdr:row>34</xdr:row>
      <xdr:rowOff>96209</xdr:rowOff>
    </xdr:from>
    <xdr:to>
      <xdr:col>32</xdr:col>
      <xdr:colOff>204307</xdr:colOff>
      <xdr:row>52</xdr:row>
      <xdr:rowOff>59458</xdr:rowOff>
    </xdr:to>
    <xdr:graphicFrame macro="">
      <xdr:nvGraphicFramePr>
        <xdr:cNvPr id="17" name="Chart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23445</xdr:colOff>
      <xdr:row>2</xdr:row>
      <xdr:rowOff>58615</xdr:rowOff>
    </xdr:from>
    <xdr:to>
      <xdr:col>2</xdr:col>
      <xdr:colOff>2686</xdr:colOff>
      <xdr:row>48</xdr:row>
      <xdr:rowOff>17648</xdr:rowOff>
    </xdr:to>
    <xdr:grpSp>
      <xdr:nvGrpSpPr>
        <xdr:cNvPr id="11" name="Group 10">
          <a:extLst>
            <a:ext uri="{FF2B5EF4-FFF2-40B4-BE49-F238E27FC236}">
              <a16:creationId xmlns:a16="http://schemas.microsoft.com/office/drawing/2014/main" id="{00000000-0008-0000-0900-00000B000000}"/>
            </a:ext>
          </a:extLst>
        </xdr:cNvPr>
        <xdr:cNvGrpSpPr/>
      </xdr:nvGrpSpPr>
      <xdr:grpSpPr>
        <a:xfrm>
          <a:off x="23445" y="318388"/>
          <a:ext cx="2871377" cy="8964487"/>
          <a:chOff x="23445" y="316523"/>
          <a:chExt cx="2942493" cy="8587217"/>
        </a:xfrm>
      </xdr:grpSpPr>
      <xdr:pic>
        <xdr:nvPicPr>
          <xdr:cNvPr id="19" name="Picture 18" descr="\\nr.it-total.local\DATA\Users\ryan.weber\Desktop\REGINA_logo_cmyk+tagline_Green.pn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785" y="316523"/>
            <a:ext cx="2821356" cy="84406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00000000-0008-0000-0900-000014000000}"/>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47315"/>
          <a:stretch/>
        </xdr:blipFill>
        <xdr:spPr>
          <a:xfrm>
            <a:off x="187569" y="7713785"/>
            <a:ext cx="2332893" cy="521740"/>
          </a:xfrm>
          <a:prstGeom prst="rect">
            <a:avLst/>
          </a:prstGeom>
        </xdr:spPr>
      </xdr:pic>
      <xdr:pic>
        <xdr:nvPicPr>
          <xdr:cNvPr id="21" name="Picture 20">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54803"/>
          <a:stretch/>
        </xdr:blipFill>
        <xdr:spPr>
          <a:xfrm>
            <a:off x="187569" y="8382000"/>
            <a:ext cx="2001306" cy="521740"/>
          </a:xfrm>
          <a:prstGeom prst="rect">
            <a:avLst/>
          </a:prstGeom>
        </xdr:spPr>
      </xdr:pic>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23445" y="1524001"/>
            <a:ext cx="2942493" cy="2313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lang="en-GB" sz="1700" b="1"/>
              <a:t>Demographic Foresight Model</a:t>
            </a:r>
          </a:p>
          <a:p>
            <a:endParaRPr lang="en-GB" sz="1600" b="1"/>
          </a:p>
          <a:p>
            <a:endParaRPr lang="en-GB" sz="1600"/>
          </a:p>
          <a:p>
            <a:endParaRPr lang="en-GB" sz="1600"/>
          </a:p>
          <a:p>
            <a:endParaRPr lang="en-GB" sz="1600"/>
          </a:p>
          <a:p>
            <a:r>
              <a:rPr lang="en-GB" sz="1400"/>
              <a:t>Version 1 11/10/2017</a:t>
            </a:r>
          </a:p>
          <a:p>
            <a:endParaRPr lang="en-GB" sz="1400"/>
          </a:p>
          <a:p>
            <a:r>
              <a:rPr lang="en-GB" sz="1400"/>
              <a:t>Andrew Copus (Nordregio)</a:t>
            </a:r>
          </a:p>
        </xdr:txBody>
      </xdr:sp>
    </xdr:grpSp>
    <xdr:clientData/>
  </xdr:twoCellAnchor>
  <xdr:twoCellAnchor>
    <xdr:from>
      <xdr:col>9</xdr:col>
      <xdr:colOff>381000</xdr:colOff>
      <xdr:row>34</xdr:row>
      <xdr:rowOff>79375</xdr:rowOff>
    </xdr:from>
    <xdr:to>
      <xdr:col>17</xdr:col>
      <xdr:colOff>79616</xdr:colOff>
      <xdr:row>52</xdr:row>
      <xdr:rowOff>79446</xdr:rowOff>
    </xdr:to>
    <xdr:graphicFrame macro="">
      <xdr:nvGraphicFramePr>
        <xdr:cNvPr id="22" name="Chart 21">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142875</xdr:colOff>
      <xdr:row>34</xdr:row>
      <xdr:rowOff>79375</xdr:rowOff>
    </xdr:from>
    <xdr:to>
      <xdr:col>24</xdr:col>
      <xdr:colOff>444741</xdr:colOff>
      <xdr:row>52</xdr:row>
      <xdr:rowOff>79446</xdr:rowOff>
    </xdr:to>
    <xdr:graphicFrame macro="">
      <xdr:nvGraphicFramePr>
        <xdr:cNvPr id="23" name="Chart 22">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41564</xdr:colOff>
      <xdr:row>34</xdr:row>
      <xdr:rowOff>96982</xdr:rowOff>
    </xdr:from>
    <xdr:to>
      <xdr:col>9</xdr:col>
      <xdr:colOff>318766</xdr:colOff>
      <xdr:row>52</xdr:row>
      <xdr:rowOff>69273</xdr:rowOff>
    </xdr:to>
    <xdr:graphicFrame macro="">
      <xdr:nvGraphicFramePr>
        <xdr:cNvPr id="24" name="Chart 23">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0.04983</cdr:x>
      <cdr:y>0.4108</cdr:y>
    </cdr:from>
    <cdr:to>
      <cdr:x>0.78842</cdr:x>
      <cdr:y>0.7912</cdr:y>
    </cdr:to>
    <cdr:grpSp>
      <cdr:nvGrpSpPr>
        <cdr:cNvPr id="4" name="Group 3">
          <a:extLst xmlns:a="http://schemas.openxmlformats.org/drawingml/2006/main">
            <a:ext uri="{FF2B5EF4-FFF2-40B4-BE49-F238E27FC236}">
              <a16:creationId xmlns:a16="http://schemas.microsoft.com/office/drawing/2014/main" id="{71D8CB79-B5BD-4A58-BCFD-63159C09D1F2}"/>
            </a:ext>
          </a:extLst>
        </cdr:cNvPr>
        <cdr:cNvGrpSpPr/>
      </cdr:nvGrpSpPr>
      <cdr:grpSpPr>
        <a:xfrm xmlns:a="http://schemas.openxmlformats.org/drawingml/2006/main">
          <a:off x="225994" y="1428227"/>
          <a:ext cx="3349723" cy="1322535"/>
          <a:chOff x="205581" y="1404939"/>
          <a:chExt cx="3047207" cy="1300954"/>
        </a:xfrm>
      </cdr:grpSpPr>
      <cdr:cxnSp macro="">
        <cdr:nvCxnSpPr>
          <cdr:cNvPr id="3" name="Straight Connector 2">
            <a:extLst xmlns:a="http://schemas.openxmlformats.org/drawingml/2006/main">
              <a:ext uri="{FF2B5EF4-FFF2-40B4-BE49-F238E27FC236}">
                <a16:creationId xmlns:a16="http://schemas.microsoft.com/office/drawing/2014/main" id="{4D031D6C-8451-4D80-8423-5B1EF1782368}"/>
              </a:ext>
            </a:extLst>
          </cdr:cNvPr>
          <cdr:cNvCxnSpPr/>
        </cdr:nvCxnSpPr>
        <cdr:spPr>
          <a:xfrm xmlns:a="http://schemas.openxmlformats.org/drawingml/2006/main">
            <a:off x="216695" y="1404939"/>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8" name="Straight Connector 7">
            <a:extLst xmlns:a="http://schemas.openxmlformats.org/drawingml/2006/main">
              <a:ext uri="{FF2B5EF4-FFF2-40B4-BE49-F238E27FC236}">
                <a16:creationId xmlns:a16="http://schemas.microsoft.com/office/drawing/2014/main" id="{FB67795A-F2D2-4969-92E4-A005D78B50D9}"/>
              </a:ext>
            </a:extLst>
          </cdr:cNvPr>
          <cdr:cNvCxnSpPr/>
        </cdr:nvCxnSpPr>
        <cdr:spPr>
          <a:xfrm xmlns:a="http://schemas.openxmlformats.org/drawingml/2006/main">
            <a:off x="205581" y="2693987"/>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0.06118</cdr:x>
      <cdr:y>0.26899</cdr:y>
    </cdr:from>
    <cdr:to>
      <cdr:x>0.21721</cdr:x>
      <cdr:y>0.88519</cdr:y>
    </cdr:to>
    <cdr:grpSp>
      <cdr:nvGrpSpPr>
        <cdr:cNvPr id="12" name="Group 11">
          <a:extLst xmlns:a="http://schemas.openxmlformats.org/drawingml/2006/main">
            <a:ext uri="{FF2B5EF4-FFF2-40B4-BE49-F238E27FC236}">
              <a16:creationId xmlns:a16="http://schemas.microsoft.com/office/drawing/2014/main" id="{ED2F7696-853F-4F16-83A7-15B461D14644}"/>
            </a:ext>
          </a:extLst>
        </cdr:cNvPr>
        <cdr:cNvGrpSpPr/>
      </cdr:nvGrpSpPr>
      <cdr:grpSpPr>
        <a:xfrm xmlns:a="http://schemas.openxmlformats.org/drawingml/2006/main">
          <a:off x="277469" y="935196"/>
          <a:ext cx="707642" cy="2142341"/>
          <a:chOff x="252412" y="919957"/>
          <a:chExt cx="643732" cy="2107404"/>
        </a:xfrm>
      </cdr:grpSpPr>
      <cdr:sp macro="" textlink="">
        <cdr:nvSpPr>
          <cdr:cNvPr id="5" name="TextBox 4"/>
          <cdr:cNvSpPr txBox="1"/>
        </cdr:nvSpPr>
        <cdr:spPr>
          <a:xfrm xmlns:a="http://schemas.openxmlformats.org/drawingml/2006/main">
            <a:off x="252412" y="2071690"/>
            <a:ext cx="488156" cy="273843"/>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en-GB" sz="1100"/>
              <a:t>WAP</a:t>
            </a:r>
          </a:p>
        </cdr:txBody>
      </cdr:sp>
      <cdr:sp macro="" textlink="">
        <cdr:nvSpPr>
          <cdr:cNvPr id="10" name="TextBox 1"/>
          <cdr:cNvSpPr txBox="1"/>
        </cdr:nvSpPr>
        <cdr:spPr>
          <a:xfrm xmlns:a="http://schemas.openxmlformats.org/drawingml/2006/main">
            <a:off x="277019" y="2753518"/>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1" name="TextBox 1"/>
          <cdr:cNvSpPr txBox="1"/>
        </cdr:nvSpPr>
        <cdr:spPr>
          <a:xfrm xmlns:a="http://schemas.openxmlformats.org/drawingml/2006/main">
            <a:off x="264319" y="919957"/>
            <a:ext cx="631825" cy="199234"/>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drawings/drawing3.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0.05275</cdr:x>
      <cdr:y>0.41521</cdr:y>
    </cdr:from>
    <cdr:to>
      <cdr:x>0.79195</cdr:x>
      <cdr:y>0.79468</cdr:y>
    </cdr:to>
    <cdr:grpSp>
      <cdr:nvGrpSpPr>
        <cdr:cNvPr id="2" name="Group 1">
          <a:extLst xmlns:a="http://schemas.openxmlformats.org/drawingml/2006/main">
            <a:ext uri="{FF2B5EF4-FFF2-40B4-BE49-F238E27FC236}">
              <a16:creationId xmlns:a16="http://schemas.microsoft.com/office/drawing/2014/main" id="{8942716E-5F36-494D-BED3-F329BEE54B46}"/>
            </a:ext>
          </a:extLst>
        </cdr:cNvPr>
        <cdr:cNvGrpSpPr/>
      </cdr:nvGrpSpPr>
      <cdr:grpSpPr>
        <a:xfrm xmlns:a="http://schemas.openxmlformats.org/drawingml/2006/main">
          <a:off x="239892" y="1443559"/>
          <a:ext cx="3361665" cy="1319302"/>
          <a:chOff x="217488" y="1420019"/>
          <a:chExt cx="3047998" cy="1297781"/>
        </a:xfrm>
      </cdr:grpSpPr>
      <cdr:cxnSp macro="">
        <cdr:nvCxnSpPr>
          <cdr:cNvPr id="4" name="Straight Connector 3">
            <a:extLst xmlns:a="http://schemas.openxmlformats.org/drawingml/2006/main">
              <a:ext uri="{FF2B5EF4-FFF2-40B4-BE49-F238E27FC236}">
                <a16:creationId xmlns:a16="http://schemas.microsoft.com/office/drawing/2014/main" id="{7189EA6A-4300-468C-8D56-A4EBD708D2A4}"/>
              </a:ext>
            </a:extLst>
          </cdr:cNvPr>
          <cdr:cNvCxnSpPr/>
        </cdr:nvCxnSpPr>
        <cdr:spPr>
          <a:xfrm xmlns:a="http://schemas.openxmlformats.org/drawingml/2006/main">
            <a:off x="229393" y="1420019"/>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5" name="Straight Connector 4">
            <a:extLst xmlns:a="http://schemas.openxmlformats.org/drawingml/2006/main">
              <a:ext uri="{FF2B5EF4-FFF2-40B4-BE49-F238E27FC236}">
                <a16:creationId xmlns:a16="http://schemas.microsoft.com/office/drawing/2014/main" id="{824C08E6-BC85-46A8-8F14-AD6BB80EB22B}"/>
              </a:ext>
            </a:extLst>
          </cdr:cNvPr>
          <cdr:cNvCxnSpPr/>
        </cdr:nvCxnSpPr>
        <cdr:spPr>
          <a:xfrm xmlns:a="http://schemas.openxmlformats.org/drawingml/2006/main">
            <a:off x="217488" y="2705894"/>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0.06141</cdr:x>
      <cdr:y>0.25159</cdr:y>
    </cdr:from>
    <cdr:to>
      <cdr:x>0.21753</cdr:x>
      <cdr:y>0.86779</cdr:y>
    </cdr:to>
    <cdr:grpSp>
      <cdr:nvGrpSpPr>
        <cdr:cNvPr id="8" name="Group 7">
          <a:extLst xmlns:a="http://schemas.openxmlformats.org/drawingml/2006/main">
            <a:ext uri="{FF2B5EF4-FFF2-40B4-BE49-F238E27FC236}">
              <a16:creationId xmlns:a16="http://schemas.microsoft.com/office/drawing/2014/main" id="{5FDAD97A-2D21-4E9B-AF08-15DC2C3466D9}"/>
            </a:ext>
          </a:extLst>
        </cdr:cNvPr>
        <cdr:cNvGrpSpPr/>
      </cdr:nvGrpSpPr>
      <cdr:grpSpPr>
        <a:xfrm xmlns:a="http://schemas.openxmlformats.org/drawingml/2006/main">
          <a:off x="279275" y="874702"/>
          <a:ext cx="709988" cy="2142340"/>
          <a:chOff x="0" y="0"/>
          <a:chExt cx="643732" cy="2107404"/>
        </a:xfrm>
      </cdr:grpSpPr>
      <cdr:sp macro="" textlink="">
        <cdr:nvSpPr>
          <cdr:cNvPr id="9" name="TextBox 2"/>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0" name="TextBox 1"/>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1" name="TextBox 1"/>
          <cdr:cNvSpPr txBox="1"/>
        </cdr:nvSpPr>
        <cdr:spPr>
          <a:xfrm xmlns:a="http://schemas.openxmlformats.org/drawingml/2006/main">
            <a:off x="11907" y="0"/>
            <a:ext cx="631825" cy="199234"/>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dr:relSizeAnchor xmlns:cdr="http://schemas.openxmlformats.org/drawingml/2006/chartDrawing">
    <cdr:from>
      <cdr:x>0.05841</cdr:x>
      <cdr:y>0.19934</cdr:y>
    </cdr:from>
    <cdr:to>
      <cdr:x>0.20794</cdr:x>
      <cdr:y>0.27907</cdr:y>
    </cdr:to>
    <cdr:sp macro="" textlink="">
      <cdr:nvSpPr>
        <cdr:cNvPr id="3" name="TextBox 5">
          <a:extLst xmlns:a="http://schemas.openxmlformats.org/drawingml/2006/main">
            <a:ext uri="{FF2B5EF4-FFF2-40B4-BE49-F238E27FC236}">
              <a16:creationId xmlns:a16="http://schemas.microsoft.com/office/drawing/2014/main" id="{E0915A1C-F151-4C97-B0D6-F2F32AC790D7}"/>
            </a:ext>
          </a:extLst>
        </cdr:cNvPr>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12" name="TextBox 1">
          <a:extLst xmlns:a="http://schemas.openxmlformats.org/drawingml/2006/main">
            <a:ext uri="{FF2B5EF4-FFF2-40B4-BE49-F238E27FC236}">
              <a16:creationId xmlns:a16="http://schemas.microsoft.com/office/drawing/2014/main" id="{018202C3-6AAA-4341-BCD2-30DBABE44D53}"/>
            </a:ext>
          </a:extLst>
        </cdr:cNvPr>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0.05275</cdr:x>
      <cdr:y>0.41521</cdr:y>
    </cdr:from>
    <cdr:to>
      <cdr:x>0.79195</cdr:x>
      <cdr:y>0.79468</cdr:y>
    </cdr:to>
    <cdr:grpSp>
      <cdr:nvGrpSpPr>
        <cdr:cNvPr id="13" name="Group 1">
          <a:extLst xmlns:a="http://schemas.openxmlformats.org/drawingml/2006/main">
            <a:ext uri="{FF2B5EF4-FFF2-40B4-BE49-F238E27FC236}">
              <a16:creationId xmlns:a16="http://schemas.microsoft.com/office/drawing/2014/main" id="{8942716E-5F36-494D-BED3-F329BEE54B46}"/>
            </a:ext>
          </a:extLst>
        </cdr:cNvPr>
        <cdr:cNvGrpSpPr/>
      </cdr:nvGrpSpPr>
      <cdr:grpSpPr>
        <a:xfrm xmlns:a="http://schemas.openxmlformats.org/drawingml/2006/main">
          <a:off x="239892" y="1443559"/>
          <a:ext cx="3361665" cy="1319302"/>
          <a:chOff x="217488" y="1420019"/>
          <a:chExt cx="3047998" cy="1297781"/>
        </a:xfrm>
      </cdr:grpSpPr>
      <cdr:cxnSp macro="">
        <cdr:nvCxnSpPr>
          <cdr:cNvPr id="14" name="Straight Connector 3">
            <a:extLst xmlns:a="http://schemas.openxmlformats.org/drawingml/2006/main">
              <a:ext uri="{FF2B5EF4-FFF2-40B4-BE49-F238E27FC236}">
                <a16:creationId xmlns:a16="http://schemas.microsoft.com/office/drawing/2014/main" id="{7189EA6A-4300-468C-8D56-A4EBD708D2A4}"/>
              </a:ext>
            </a:extLst>
          </cdr:cNvPr>
          <cdr:cNvCxnSpPr/>
        </cdr:nvCxnSpPr>
        <cdr:spPr>
          <a:xfrm xmlns:a="http://schemas.openxmlformats.org/drawingml/2006/main">
            <a:off x="229393" y="1420019"/>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15" name="Straight Connector 4">
            <a:extLst xmlns:a="http://schemas.openxmlformats.org/drawingml/2006/main">
              <a:ext uri="{FF2B5EF4-FFF2-40B4-BE49-F238E27FC236}">
                <a16:creationId xmlns:a16="http://schemas.microsoft.com/office/drawing/2014/main" id="{824C08E6-BC85-46A8-8F14-AD6BB80EB22B}"/>
              </a:ext>
            </a:extLst>
          </cdr:cNvPr>
          <cdr:cNvCxnSpPr/>
        </cdr:nvCxnSpPr>
        <cdr:spPr>
          <a:xfrm xmlns:a="http://schemas.openxmlformats.org/drawingml/2006/main">
            <a:off x="217488" y="2705894"/>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0.06141</cdr:x>
      <cdr:y>0.25159</cdr:y>
    </cdr:from>
    <cdr:to>
      <cdr:x>0.21753</cdr:x>
      <cdr:y>0.86779</cdr:y>
    </cdr:to>
    <cdr:grpSp>
      <cdr:nvGrpSpPr>
        <cdr:cNvPr id="16" name="Group 7">
          <a:extLst xmlns:a="http://schemas.openxmlformats.org/drawingml/2006/main">
            <a:ext uri="{FF2B5EF4-FFF2-40B4-BE49-F238E27FC236}">
              <a16:creationId xmlns:a16="http://schemas.microsoft.com/office/drawing/2014/main" id="{5FDAD97A-2D21-4E9B-AF08-15DC2C3466D9}"/>
            </a:ext>
          </a:extLst>
        </cdr:cNvPr>
        <cdr:cNvGrpSpPr/>
      </cdr:nvGrpSpPr>
      <cdr:grpSpPr>
        <a:xfrm xmlns:a="http://schemas.openxmlformats.org/drawingml/2006/main">
          <a:off x="279275" y="874702"/>
          <a:ext cx="709988" cy="2142340"/>
          <a:chOff x="0" y="0"/>
          <a:chExt cx="643732" cy="2107404"/>
        </a:xfrm>
      </cdr:grpSpPr>
      <cdr:sp macro="" textlink="">
        <cdr:nvSpPr>
          <cdr:cNvPr id="17" name="TextBox 2">
            <a:extLst xmlns:a="http://schemas.openxmlformats.org/drawingml/2006/main">
              <a:ext uri="{FF2B5EF4-FFF2-40B4-BE49-F238E27FC236}">
                <a16:creationId xmlns:a16="http://schemas.microsoft.com/office/drawing/2014/main" id="{9E311412-970D-4E73-A3AA-2D80B4207A17}"/>
              </a:ext>
            </a:extLst>
          </cdr:cNvPr>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8" name="TextBox 1">
            <a:extLst xmlns:a="http://schemas.openxmlformats.org/drawingml/2006/main">
              <a:ext uri="{FF2B5EF4-FFF2-40B4-BE49-F238E27FC236}">
                <a16:creationId xmlns:a16="http://schemas.microsoft.com/office/drawing/2014/main" id="{40CA2298-6DAD-4D8A-85C6-E94E38B5CDAF}"/>
              </a:ext>
            </a:extLst>
          </cdr:cNvPr>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9" name="TextBox 1">
            <a:extLst xmlns:a="http://schemas.openxmlformats.org/drawingml/2006/main">
              <a:ext uri="{FF2B5EF4-FFF2-40B4-BE49-F238E27FC236}">
                <a16:creationId xmlns:a16="http://schemas.microsoft.com/office/drawing/2014/main" id="{8CB4B2EE-6A5F-4211-8DD0-C0D7AF0EA029}"/>
              </a:ext>
            </a:extLst>
          </cdr:cNvPr>
          <cdr:cNvSpPr txBox="1"/>
        </cdr:nvSpPr>
        <cdr:spPr>
          <a:xfrm xmlns:a="http://schemas.openxmlformats.org/drawingml/2006/main">
            <a:off x="11907" y="0"/>
            <a:ext cx="631825" cy="199234"/>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drawings/drawing4.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0.05275</cdr:x>
      <cdr:y>0.41173</cdr:y>
    </cdr:from>
    <cdr:to>
      <cdr:x>0.78907</cdr:x>
      <cdr:y>0.41521</cdr:y>
    </cdr:to>
    <cdr:cxnSp macro="">
      <cdr:nvCxnSpPr>
        <cdr:cNvPr id="4" name="Straight Connector 3">
          <a:extLst xmlns:a="http://schemas.openxmlformats.org/drawingml/2006/main">
            <a:ext uri="{FF2B5EF4-FFF2-40B4-BE49-F238E27FC236}">
              <a16:creationId xmlns:a16="http://schemas.microsoft.com/office/drawing/2014/main" id="{B4D59C4A-594C-4885-B8A9-A60A2EBFCB2C}"/>
            </a:ext>
          </a:extLst>
        </cdr:cNvPr>
        <cdr:cNvCxnSpPr/>
      </cdr:nvCxnSpPr>
      <cdr:spPr>
        <a:xfrm xmlns:a="http://schemas.openxmlformats.org/drawingml/2006/main">
          <a:off x="217488" y="1408112"/>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0.05275</cdr:x>
      <cdr:y>0.78772</cdr:y>
    </cdr:from>
    <cdr:to>
      <cdr:x>0.78907</cdr:x>
      <cdr:y>0.7912</cdr:y>
    </cdr:to>
    <cdr:cxnSp macro="">
      <cdr:nvCxnSpPr>
        <cdr:cNvPr id="8" name="Straight Connector 7">
          <a:extLst xmlns:a="http://schemas.openxmlformats.org/drawingml/2006/main">
            <a:ext uri="{FF2B5EF4-FFF2-40B4-BE49-F238E27FC236}">
              <a16:creationId xmlns:a16="http://schemas.microsoft.com/office/drawing/2014/main" id="{A76D48DD-77BA-4DE0-9B41-F23456AF66CB}"/>
            </a:ext>
          </a:extLst>
        </cdr:cNvPr>
        <cdr:cNvCxnSpPr/>
      </cdr:nvCxnSpPr>
      <cdr:spPr>
        <a:xfrm xmlns:a="http://schemas.openxmlformats.org/drawingml/2006/main">
          <a:off x="217488" y="2693987"/>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0.05852</cdr:x>
      <cdr:y>0.25507</cdr:y>
    </cdr:from>
    <cdr:to>
      <cdr:x>0.21464</cdr:x>
      <cdr:y>0.87127</cdr:y>
    </cdr:to>
    <cdr:grpSp>
      <cdr:nvGrpSpPr>
        <cdr:cNvPr id="9" name="Group 8">
          <a:extLst xmlns:a="http://schemas.openxmlformats.org/drawingml/2006/main">
            <a:ext uri="{FF2B5EF4-FFF2-40B4-BE49-F238E27FC236}">
              <a16:creationId xmlns:a16="http://schemas.microsoft.com/office/drawing/2014/main" id="{217E8507-2B5C-4E19-A71A-F9AECC5431A8}"/>
            </a:ext>
          </a:extLst>
        </cdr:cNvPr>
        <cdr:cNvGrpSpPr/>
      </cdr:nvGrpSpPr>
      <cdr:grpSpPr>
        <a:xfrm xmlns:a="http://schemas.openxmlformats.org/drawingml/2006/main">
          <a:off x="267020" y="886801"/>
          <a:ext cx="712359" cy="2142340"/>
          <a:chOff x="0" y="0"/>
          <a:chExt cx="643732" cy="2107404"/>
        </a:xfrm>
      </cdr:grpSpPr>
      <cdr:sp macro="" textlink="">
        <cdr:nvSpPr>
          <cdr:cNvPr id="10" name="TextBox 2"/>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1" name="TextBox 1"/>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2" name="TextBox 1"/>
          <cdr:cNvSpPr txBox="1"/>
        </cdr:nvSpPr>
        <cdr:spPr>
          <a:xfrm xmlns:a="http://schemas.openxmlformats.org/drawingml/2006/main">
            <a:off x="11907" y="0"/>
            <a:ext cx="631825" cy="199234"/>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drawings/drawing5.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0.05563</cdr:x>
      <cdr:y>0.41173</cdr:y>
    </cdr:from>
    <cdr:to>
      <cdr:x>0.79484</cdr:x>
      <cdr:y>0.7912</cdr:y>
    </cdr:to>
    <cdr:grpSp>
      <cdr:nvGrpSpPr>
        <cdr:cNvPr id="2" name="Group 1">
          <a:extLst xmlns:a="http://schemas.openxmlformats.org/drawingml/2006/main">
            <a:ext uri="{FF2B5EF4-FFF2-40B4-BE49-F238E27FC236}">
              <a16:creationId xmlns:a16="http://schemas.microsoft.com/office/drawing/2014/main" id="{FF84C61F-5DE4-4186-9997-72BBE6B43118}"/>
            </a:ext>
          </a:extLst>
        </cdr:cNvPr>
        <cdr:cNvGrpSpPr/>
      </cdr:nvGrpSpPr>
      <cdr:grpSpPr>
        <a:xfrm xmlns:a="http://schemas.openxmlformats.org/drawingml/2006/main">
          <a:off x="252989" y="1431460"/>
          <a:ext cx="3361710" cy="1319302"/>
          <a:chOff x="229394" y="1408112"/>
          <a:chExt cx="3047999" cy="1297782"/>
        </a:xfrm>
      </cdr:grpSpPr>
      <cdr:cxnSp macro="">
        <cdr:nvCxnSpPr>
          <cdr:cNvPr id="4" name="Straight Connector 3">
            <a:extLst xmlns:a="http://schemas.openxmlformats.org/drawingml/2006/main">
              <a:ext uri="{FF2B5EF4-FFF2-40B4-BE49-F238E27FC236}">
                <a16:creationId xmlns:a16="http://schemas.microsoft.com/office/drawing/2014/main" id="{83D231C5-8D95-4D8B-A669-213D96270DA0}"/>
              </a:ext>
            </a:extLst>
          </cdr:cNvPr>
          <cdr:cNvCxnSpPr/>
        </cdr:nvCxnSpPr>
        <cdr:spPr>
          <a:xfrm xmlns:a="http://schemas.openxmlformats.org/drawingml/2006/main">
            <a:off x="241300" y="1408112"/>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5" name="Straight Connector 4">
            <a:extLst xmlns:a="http://schemas.openxmlformats.org/drawingml/2006/main">
              <a:ext uri="{FF2B5EF4-FFF2-40B4-BE49-F238E27FC236}">
                <a16:creationId xmlns:a16="http://schemas.microsoft.com/office/drawing/2014/main" id="{15C416D6-1C35-4AE0-BA30-981DE45FFE94}"/>
              </a:ext>
            </a:extLst>
          </cdr:cNvPr>
          <cdr:cNvCxnSpPr/>
        </cdr:nvCxnSpPr>
        <cdr:spPr>
          <a:xfrm xmlns:a="http://schemas.openxmlformats.org/drawingml/2006/main">
            <a:off x="229394" y="2693988"/>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0.05563</cdr:x>
      <cdr:y>0.32121</cdr:y>
    </cdr:from>
    <cdr:to>
      <cdr:x>0.21464</cdr:x>
      <cdr:y>0.87823</cdr:y>
    </cdr:to>
    <cdr:grpSp>
      <cdr:nvGrpSpPr>
        <cdr:cNvPr id="8" name="Group 7">
          <a:extLst xmlns:a="http://schemas.openxmlformats.org/drawingml/2006/main">
            <a:ext uri="{FF2B5EF4-FFF2-40B4-BE49-F238E27FC236}">
              <a16:creationId xmlns:a16="http://schemas.microsoft.com/office/drawing/2014/main" id="{A89447E2-9745-4211-BB0A-5600BE8CAAC6}"/>
            </a:ext>
          </a:extLst>
        </cdr:cNvPr>
        <cdr:cNvGrpSpPr/>
      </cdr:nvGrpSpPr>
      <cdr:grpSpPr>
        <a:xfrm xmlns:a="http://schemas.openxmlformats.org/drawingml/2006/main">
          <a:off x="252989" y="1116750"/>
          <a:ext cx="723131" cy="1936589"/>
          <a:chOff x="0" y="202406"/>
          <a:chExt cx="655638" cy="1904998"/>
        </a:xfrm>
      </cdr:grpSpPr>
      <cdr:sp macro="" textlink="">
        <cdr:nvSpPr>
          <cdr:cNvPr id="9" name="TextBox 2"/>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0" name="TextBox 1"/>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1" name="TextBox 1"/>
          <cdr:cNvSpPr txBox="1"/>
        </cdr:nvSpPr>
        <cdr:spPr>
          <a:xfrm xmlns:a="http://schemas.openxmlformats.org/drawingml/2006/main">
            <a:off x="23813" y="202406"/>
            <a:ext cx="631825" cy="199234"/>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drawings/drawing6.xml><?xml version="1.0" encoding="utf-8"?>
<c:userShapes xmlns:c="http://schemas.openxmlformats.org/drawingml/2006/chart">
  <cdr:relSizeAnchor xmlns:cdr="http://schemas.openxmlformats.org/drawingml/2006/chartDrawing">
    <cdr:from>
      <cdr:x>0.36345</cdr:x>
      <cdr:y>0.35641</cdr:y>
    </cdr:from>
    <cdr:to>
      <cdr:x>0.60788</cdr:x>
      <cdr:y>0.46925</cdr:y>
    </cdr:to>
    <cdr:sp macro="" textlink="">
      <cdr:nvSpPr>
        <cdr:cNvPr id="2" name="TextBox 1"/>
        <cdr:cNvSpPr txBox="1"/>
      </cdr:nvSpPr>
      <cdr:spPr>
        <a:xfrm xmlns:a="http://schemas.openxmlformats.org/drawingml/2006/main">
          <a:off x="1679614" y="977713"/>
          <a:ext cx="1129578" cy="309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600"/>
            <a:t>Pensioners</a:t>
          </a:r>
        </a:p>
      </cdr:txBody>
    </cdr:sp>
  </cdr:relSizeAnchor>
  <cdr:relSizeAnchor xmlns:cdr="http://schemas.openxmlformats.org/drawingml/2006/chartDrawing">
    <cdr:from>
      <cdr:x>0.38456</cdr:x>
      <cdr:y>0.77896</cdr:y>
    </cdr:from>
    <cdr:to>
      <cdr:x>0.6008</cdr:x>
      <cdr:y>0.89181</cdr:y>
    </cdr:to>
    <cdr:sp macro="" textlink="">
      <cdr:nvSpPr>
        <cdr:cNvPr id="3" name="TextBox 1"/>
        <cdr:cNvSpPr txBox="1"/>
      </cdr:nvSpPr>
      <cdr:spPr>
        <a:xfrm xmlns:a="http://schemas.openxmlformats.org/drawingml/2006/main">
          <a:off x="1777163" y="2136844"/>
          <a:ext cx="999305" cy="3095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a:t>Children</a:t>
          </a:r>
        </a:p>
      </cdr:txBody>
    </cdr:sp>
  </cdr:relSizeAnchor>
  <cdr:relSizeAnchor xmlns:cdr="http://schemas.openxmlformats.org/drawingml/2006/chartDrawing">
    <cdr:from>
      <cdr:x>0.3656</cdr:x>
      <cdr:y>0.5575</cdr:y>
    </cdr:from>
    <cdr:to>
      <cdr:x>0.62105</cdr:x>
      <cdr:y>0.76489</cdr:y>
    </cdr:to>
    <cdr:sp macro="" textlink="">
      <cdr:nvSpPr>
        <cdr:cNvPr id="4" name="TextBox 3"/>
        <cdr:cNvSpPr txBox="1"/>
      </cdr:nvSpPr>
      <cdr:spPr>
        <a:xfrm xmlns:a="http://schemas.openxmlformats.org/drawingml/2006/main">
          <a:off x="1689539" y="1529330"/>
          <a:ext cx="1180516" cy="56891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1600"/>
            <a:t>Working Age Population</a:t>
          </a:r>
        </a:p>
      </cdr:txBody>
    </cdr:sp>
  </cdr:relSizeAnchor>
</c:userShapes>
</file>

<file path=xl/drawings/drawing7.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0.05275</cdr:x>
      <cdr:y>0.41521</cdr:y>
    </cdr:from>
    <cdr:to>
      <cdr:x>0.79195</cdr:x>
      <cdr:y>0.79468</cdr:y>
    </cdr:to>
    <cdr:grpSp>
      <cdr:nvGrpSpPr>
        <cdr:cNvPr id="2" name="Group 1">
          <a:extLst xmlns:a="http://schemas.openxmlformats.org/drawingml/2006/main">
            <a:ext uri="{FF2B5EF4-FFF2-40B4-BE49-F238E27FC236}">
              <a16:creationId xmlns:a16="http://schemas.microsoft.com/office/drawing/2014/main" id="{8942716E-5F36-494D-BED3-F329BEE54B46}"/>
            </a:ext>
          </a:extLst>
        </cdr:cNvPr>
        <cdr:cNvGrpSpPr/>
      </cdr:nvGrpSpPr>
      <cdr:grpSpPr>
        <a:xfrm xmlns:a="http://schemas.openxmlformats.org/drawingml/2006/main">
          <a:off x="239892" y="1423785"/>
          <a:ext cx="3361665" cy="1301229"/>
          <a:chOff x="217488" y="1420019"/>
          <a:chExt cx="3047998" cy="1297781"/>
        </a:xfrm>
      </cdr:grpSpPr>
      <cdr:cxnSp macro="">
        <cdr:nvCxnSpPr>
          <cdr:cNvPr id="4" name="Straight Connector 3">
            <a:extLst xmlns:a="http://schemas.openxmlformats.org/drawingml/2006/main">
              <a:ext uri="{FF2B5EF4-FFF2-40B4-BE49-F238E27FC236}">
                <a16:creationId xmlns:a16="http://schemas.microsoft.com/office/drawing/2014/main" id="{7189EA6A-4300-468C-8D56-A4EBD708D2A4}"/>
              </a:ext>
            </a:extLst>
          </cdr:cNvPr>
          <cdr:cNvCxnSpPr/>
        </cdr:nvCxnSpPr>
        <cdr:spPr>
          <a:xfrm xmlns:a="http://schemas.openxmlformats.org/drawingml/2006/main">
            <a:off x="229393" y="1420019"/>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5" name="Straight Connector 4">
            <a:extLst xmlns:a="http://schemas.openxmlformats.org/drawingml/2006/main">
              <a:ext uri="{FF2B5EF4-FFF2-40B4-BE49-F238E27FC236}">
                <a16:creationId xmlns:a16="http://schemas.microsoft.com/office/drawing/2014/main" id="{824C08E6-BC85-46A8-8F14-AD6BB80EB22B}"/>
              </a:ext>
            </a:extLst>
          </cdr:cNvPr>
          <cdr:cNvCxnSpPr/>
        </cdr:nvCxnSpPr>
        <cdr:spPr>
          <a:xfrm xmlns:a="http://schemas.openxmlformats.org/drawingml/2006/main">
            <a:off x="217488" y="2705894"/>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0.06141</cdr:x>
      <cdr:y>0.25159</cdr:y>
    </cdr:from>
    <cdr:to>
      <cdr:x>0.21753</cdr:x>
      <cdr:y>0.86779</cdr:y>
    </cdr:to>
    <cdr:grpSp>
      <cdr:nvGrpSpPr>
        <cdr:cNvPr id="8" name="Group 7">
          <a:extLst xmlns:a="http://schemas.openxmlformats.org/drawingml/2006/main">
            <a:ext uri="{FF2B5EF4-FFF2-40B4-BE49-F238E27FC236}">
              <a16:creationId xmlns:a16="http://schemas.microsoft.com/office/drawing/2014/main" id="{5FDAD97A-2D21-4E9B-AF08-15DC2C3466D9}"/>
            </a:ext>
          </a:extLst>
        </cdr:cNvPr>
        <cdr:cNvGrpSpPr/>
      </cdr:nvGrpSpPr>
      <cdr:grpSpPr>
        <a:xfrm xmlns:a="http://schemas.openxmlformats.org/drawingml/2006/main">
          <a:off x="279275" y="862720"/>
          <a:ext cx="709988" cy="2112994"/>
          <a:chOff x="0" y="0"/>
          <a:chExt cx="643732" cy="2107404"/>
        </a:xfrm>
      </cdr:grpSpPr>
      <cdr:sp macro="" textlink="">
        <cdr:nvSpPr>
          <cdr:cNvPr id="9" name="TextBox 2"/>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0" name="TextBox 1"/>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1" name="TextBox 1"/>
          <cdr:cNvSpPr txBox="1"/>
        </cdr:nvSpPr>
        <cdr:spPr>
          <a:xfrm xmlns:a="http://schemas.openxmlformats.org/drawingml/2006/main">
            <a:off x="11907" y="0"/>
            <a:ext cx="631825" cy="199234"/>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drawings/drawing8.xml><?xml version="1.0" encoding="utf-8"?>
<c:userShapes xmlns:c="http://schemas.openxmlformats.org/drawingml/2006/chart">
  <cdr:relSizeAnchor xmlns:cdr="http://schemas.openxmlformats.org/drawingml/2006/chartDrawing">
    <cdr:from>
      <cdr:x>0.05841</cdr:x>
      <cdr:y>0.19934</cdr:y>
    </cdr:from>
    <cdr:to>
      <cdr:x>0.20794</cdr:x>
      <cdr:y>0.27907</cdr:y>
    </cdr:to>
    <cdr:sp macro="" textlink="">
      <cdr:nvSpPr>
        <cdr:cNvPr id="6" name="TextBox 5"/>
        <cdr:cNvSpPr txBox="1"/>
      </cdr:nvSpPr>
      <cdr:spPr>
        <a:xfrm xmlns:a="http://schemas.openxmlformats.org/drawingml/2006/main">
          <a:off x="238125" y="571500"/>
          <a:ext cx="609600"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algn="ctr"/>
          <a:r>
            <a:rPr lang="en-GB" sz="1100" b="1"/>
            <a:t>Females</a:t>
          </a:r>
        </a:p>
      </cdr:txBody>
    </cdr:sp>
  </cdr:relSizeAnchor>
  <cdr:relSizeAnchor xmlns:cdr="http://schemas.openxmlformats.org/drawingml/2006/chartDrawing">
    <cdr:from>
      <cdr:x>0.66589</cdr:x>
      <cdr:y>0.1938</cdr:y>
    </cdr:from>
    <cdr:to>
      <cdr:x>0.78349</cdr:x>
      <cdr:y>0.27243</cdr:y>
    </cdr:to>
    <cdr:sp macro="" textlink="">
      <cdr:nvSpPr>
        <cdr:cNvPr id="7" name="TextBox 1"/>
        <cdr:cNvSpPr txBox="1"/>
      </cdr:nvSpPr>
      <cdr:spPr>
        <a:xfrm xmlns:a="http://schemas.openxmlformats.org/drawingml/2006/main">
          <a:off x="2714624" y="555625"/>
          <a:ext cx="479425" cy="2254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t>Males</a:t>
          </a:r>
        </a:p>
      </cdr:txBody>
    </cdr:sp>
  </cdr:relSizeAnchor>
  <cdr:relSizeAnchor xmlns:cdr="http://schemas.openxmlformats.org/drawingml/2006/chartDrawing">
    <cdr:from>
      <cdr:x>0.05275</cdr:x>
      <cdr:y>0.41521</cdr:y>
    </cdr:from>
    <cdr:to>
      <cdr:x>0.79195</cdr:x>
      <cdr:y>0.79468</cdr:y>
    </cdr:to>
    <cdr:grpSp>
      <cdr:nvGrpSpPr>
        <cdr:cNvPr id="2" name="Group 1">
          <a:extLst xmlns:a="http://schemas.openxmlformats.org/drawingml/2006/main">
            <a:ext uri="{FF2B5EF4-FFF2-40B4-BE49-F238E27FC236}">
              <a16:creationId xmlns:a16="http://schemas.microsoft.com/office/drawing/2014/main" id="{8942716E-5F36-494D-BED3-F329BEE54B46}"/>
            </a:ext>
          </a:extLst>
        </cdr:cNvPr>
        <cdr:cNvGrpSpPr/>
      </cdr:nvGrpSpPr>
      <cdr:grpSpPr>
        <a:xfrm xmlns:a="http://schemas.openxmlformats.org/drawingml/2006/main">
          <a:off x="239739" y="1423785"/>
          <a:ext cx="3359531" cy="1301229"/>
          <a:chOff x="217488" y="1420019"/>
          <a:chExt cx="3047998" cy="1297781"/>
        </a:xfrm>
      </cdr:grpSpPr>
      <cdr:cxnSp macro="">
        <cdr:nvCxnSpPr>
          <cdr:cNvPr id="4" name="Straight Connector 3">
            <a:extLst xmlns:a="http://schemas.openxmlformats.org/drawingml/2006/main">
              <a:ext uri="{FF2B5EF4-FFF2-40B4-BE49-F238E27FC236}">
                <a16:creationId xmlns:a16="http://schemas.microsoft.com/office/drawing/2014/main" id="{7189EA6A-4300-468C-8D56-A4EBD708D2A4}"/>
              </a:ext>
            </a:extLst>
          </cdr:cNvPr>
          <cdr:cNvCxnSpPr/>
        </cdr:nvCxnSpPr>
        <cdr:spPr>
          <a:xfrm xmlns:a="http://schemas.openxmlformats.org/drawingml/2006/main">
            <a:off x="229393" y="1420019"/>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cxnSp macro="">
        <cdr:nvCxnSpPr>
          <cdr:cNvPr id="5" name="Straight Connector 4">
            <a:extLst xmlns:a="http://schemas.openxmlformats.org/drawingml/2006/main">
              <a:ext uri="{FF2B5EF4-FFF2-40B4-BE49-F238E27FC236}">
                <a16:creationId xmlns:a16="http://schemas.microsoft.com/office/drawing/2014/main" id="{824C08E6-BC85-46A8-8F14-AD6BB80EB22B}"/>
              </a:ext>
            </a:extLst>
          </cdr:cNvPr>
          <cdr:cNvCxnSpPr/>
        </cdr:nvCxnSpPr>
        <cdr:spPr>
          <a:xfrm xmlns:a="http://schemas.openxmlformats.org/drawingml/2006/main">
            <a:off x="217488" y="2705894"/>
            <a:ext cx="3036093" cy="11906"/>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grpSp>
  </cdr:relSizeAnchor>
  <cdr:relSizeAnchor xmlns:cdr="http://schemas.openxmlformats.org/drawingml/2006/chartDrawing">
    <cdr:from>
      <cdr:x>0.06141</cdr:x>
      <cdr:y>0.25159</cdr:y>
    </cdr:from>
    <cdr:to>
      <cdr:x>0.21753</cdr:x>
      <cdr:y>0.86779</cdr:y>
    </cdr:to>
    <cdr:grpSp>
      <cdr:nvGrpSpPr>
        <cdr:cNvPr id="8" name="Group 7">
          <a:extLst xmlns:a="http://schemas.openxmlformats.org/drawingml/2006/main">
            <a:ext uri="{FF2B5EF4-FFF2-40B4-BE49-F238E27FC236}">
              <a16:creationId xmlns:a16="http://schemas.microsoft.com/office/drawing/2014/main" id="{5FDAD97A-2D21-4E9B-AF08-15DC2C3466D9}"/>
            </a:ext>
          </a:extLst>
        </cdr:cNvPr>
        <cdr:cNvGrpSpPr/>
      </cdr:nvGrpSpPr>
      <cdr:grpSpPr>
        <a:xfrm xmlns:a="http://schemas.openxmlformats.org/drawingml/2006/main">
          <a:off x="279097" y="862720"/>
          <a:ext cx="709538" cy="2112994"/>
          <a:chOff x="0" y="0"/>
          <a:chExt cx="643732" cy="2107404"/>
        </a:xfrm>
      </cdr:grpSpPr>
      <cdr:sp macro="" textlink="">
        <cdr:nvSpPr>
          <cdr:cNvPr id="9" name="TextBox 2"/>
          <cdr:cNvSpPr txBox="1"/>
        </cdr:nvSpPr>
        <cdr:spPr>
          <a:xfrm xmlns:a="http://schemas.openxmlformats.org/drawingml/2006/main">
            <a:off x="0" y="1151733"/>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WAP</a:t>
            </a:r>
          </a:p>
        </cdr:txBody>
      </cdr:sp>
      <cdr:sp macro="" textlink="">
        <cdr:nvSpPr>
          <cdr:cNvPr id="10" name="TextBox 1"/>
          <cdr:cNvSpPr txBox="1"/>
        </cdr:nvSpPr>
        <cdr:spPr>
          <a:xfrm xmlns:a="http://schemas.openxmlformats.org/drawingml/2006/main">
            <a:off x="24607" y="1833561"/>
            <a:ext cx="488156" cy="273843"/>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Children</a:t>
            </a:r>
          </a:p>
        </cdr:txBody>
      </cdr:sp>
      <cdr:sp macro="" textlink="">
        <cdr:nvSpPr>
          <cdr:cNvPr id="11" name="TextBox 1"/>
          <cdr:cNvSpPr txBox="1"/>
        </cdr:nvSpPr>
        <cdr:spPr>
          <a:xfrm xmlns:a="http://schemas.openxmlformats.org/drawingml/2006/main">
            <a:off x="11907" y="0"/>
            <a:ext cx="631825" cy="199234"/>
          </a:xfrm>
          <a:prstGeom xmlns:a="http://schemas.openxmlformats.org/drawingml/2006/main" prst="rect">
            <a:avLst/>
          </a:prstGeom>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Pensioners</a:t>
            </a:r>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hyperlink" Target="http://www.nrscotland.gov.uk/statistics-and-data/statistics/statistics-by-theme/population/population-projections/sub-national-population-projections/2012-based/list-detailed-tables-201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X92"/>
  <sheetViews>
    <sheetView zoomScale="80" zoomScaleNormal="80" workbookViewId="0">
      <selection activeCell="B11" sqref="B11"/>
    </sheetView>
  </sheetViews>
  <sheetFormatPr defaultColWidth="9.140625" defaultRowHeight="15" x14ac:dyDescent="0.25"/>
  <cols>
    <col min="1" max="1" width="1.5703125" style="1" customWidth="1"/>
    <col min="2" max="2" width="12.7109375" style="1" customWidth="1"/>
    <col min="3" max="3" width="8.7109375" style="1" customWidth="1"/>
    <col min="4" max="4" width="8.85546875" style="1" customWidth="1"/>
    <col min="5" max="5" width="8.5703125" style="1" customWidth="1"/>
    <col min="6" max="7" width="8.28515625" style="1" customWidth="1"/>
    <col min="8" max="8" width="10.42578125" style="1" customWidth="1"/>
    <col min="9" max="9" width="8.28515625" style="1" customWidth="1"/>
    <col min="10" max="11" width="8.85546875" style="1" customWidth="1"/>
    <col min="12" max="12" width="3.28515625" style="1" customWidth="1"/>
    <col min="13" max="13" width="4.28515625" style="1" customWidth="1"/>
    <col min="14" max="14" width="10.42578125" style="1" customWidth="1"/>
    <col min="15" max="15" width="8.5703125" style="1" customWidth="1"/>
    <col min="16" max="16" width="8.85546875" style="1" customWidth="1"/>
    <col min="17" max="17" width="9" style="1" customWidth="1"/>
    <col min="18" max="18" width="3.42578125" style="1" customWidth="1"/>
    <col min="19" max="19" width="4.140625" style="1" customWidth="1"/>
    <col min="20" max="20" width="10.42578125" style="1" customWidth="1"/>
    <col min="21" max="21" width="8.7109375" style="1" customWidth="1"/>
    <col min="22" max="22" width="8.85546875" style="1" customWidth="1"/>
    <col min="23" max="23" width="9.5703125" style="1" customWidth="1"/>
    <col min="24" max="24" width="4.7109375" style="1" customWidth="1"/>
    <col min="25" max="25" width="14.42578125" style="1" customWidth="1"/>
    <col min="26" max="26" width="14.42578125" style="1" bestFit="1" customWidth="1"/>
    <col min="27" max="27" width="13.42578125" style="1" customWidth="1"/>
    <col min="28" max="28" width="13.5703125" style="1" bestFit="1" customWidth="1"/>
    <col min="29" max="34" width="14.42578125" style="1" bestFit="1" customWidth="1"/>
    <col min="35" max="35" width="3.85546875" style="1" customWidth="1"/>
    <col min="36" max="16384" width="9.140625" style="1"/>
  </cols>
  <sheetData>
    <row r="1" spans="2:24" ht="7.5" customHeight="1" thickBot="1" x14ac:dyDescent="0.3"/>
    <row r="2" spans="2:24" x14ac:dyDescent="0.25">
      <c r="B2" s="66" t="s">
        <v>22</v>
      </c>
      <c r="C2" s="45"/>
      <c r="D2" s="45"/>
      <c r="E2" s="67" t="s">
        <v>23</v>
      </c>
      <c r="F2" s="45"/>
      <c r="G2" s="45"/>
      <c r="H2" s="45"/>
      <c r="I2" s="45"/>
      <c r="J2" s="45"/>
      <c r="K2" s="45"/>
      <c r="L2" s="46"/>
      <c r="N2" s="138" t="s">
        <v>94</v>
      </c>
    </row>
    <row r="3" spans="2:24" x14ac:dyDescent="0.25">
      <c r="B3" s="51"/>
      <c r="C3" s="6">
        <v>2015</v>
      </c>
      <c r="D3" s="47"/>
      <c r="E3" s="3">
        <f>C3+5</f>
        <v>2020</v>
      </c>
      <c r="F3" s="3">
        <f t="shared" ref="F3:K3" si="0">E3+5</f>
        <v>2025</v>
      </c>
      <c r="G3" s="3">
        <f t="shared" si="0"/>
        <v>2030</v>
      </c>
      <c r="H3" s="3">
        <f t="shared" si="0"/>
        <v>2035</v>
      </c>
      <c r="I3" s="3">
        <f t="shared" si="0"/>
        <v>2040</v>
      </c>
      <c r="J3" s="3">
        <f t="shared" si="0"/>
        <v>2045</v>
      </c>
      <c r="K3" s="3">
        <f t="shared" si="0"/>
        <v>2050</v>
      </c>
      <c r="L3" s="48"/>
    </row>
    <row r="4" spans="2:24" x14ac:dyDescent="0.25">
      <c r="B4" s="51"/>
      <c r="C4" s="4"/>
      <c r="D4" s="4"/>
      <c r="E4" s="68">
        <f t="shared" ref="E4:K4" si="1">E3-1</f>
        <v>2019</v>
      </c>
      <c r="F4" s="68">
        <f t="shared" si="1"/>
        <v>2024</v>
      </c>
      <c r="G4" s="68">
        <f t="shared" si="1"/>
        <v>2029</v>
      </c>
      <c r="H4" s="68">
        <f t="shared" si="1"/>
        <v>2034</v>
      </c>
      <c r="I4" s="68">
        <f t="shared" si="1"/>
        <v>2039</v>
      </c>
      <c r="J4" s="68">
        <f t="shared" si="1"/>
        <v>2044</v>
      </c>
      <c r="K4" s="68">
        <f t="shared" si="1"/>
        <v>2049</v>
      </c>
      <c r="L4" s="48"/>
      <c r="N4" s="41" t="s">
        <v>68</v>
      </c>
      <c r="O4" s="40"/>
      <c r="P4" s="40"/>
      <c r="Q4" s="40"/>
      <c r="R4" s="40"/>
      <c r="S4" s="40"/>
    </row>
    <row r="5" spans="2:24" x14ac:dyDescent="0.25">
      <c r="B5" s="51"/>
      <c r="C5" s="47" t="s">
        <v>30</v>
      </c>
      <c r="D5" s="4"/>
      <c r="E5" s="47" t="s">
        <v>32</v>
      </c>
      <c r="F5" s="4"/>
      <c r="G5" s="4"/>
      <c r="H5" s="4"/>
      <c r="I5" s="4"/>
      <c r="J5" s="4"/>
      <c r="K5" s="4"/>
      <c r="L5" s="48"/>
      <c r="N5" s="40" t="s">
        <v>69</v>
      </c>
      <c r="O5" s="40"/>
      <c r="P5" s="40"/>
      <c r="Q5" s="40"/>
      <c r="R5" s="40"/>
      <c r="S5" s="40"/>
    </row>
    <row r="6" spans="2:24" x14ac:dyDescent="0.25">
      <c r="B6" s="49" t="s">
        <v>0</v>
      </c>
      <c r="C6" s="31">
        <f>C33</f>
        <v>3055</v>
      </c>
      <c r="D6" s="4"/>
      <c r="E6" s="15">
        <f>'Projections in Detail'!D23</f>
        <v>3023.4239316129674</v>
      </c>
      <c r="F6" s="15">
        <f>'Projections in Detail'!E23</f>
        <v>2954.3960381820111</v>
      </c>
      <c r="G6" s="15">
        <f>'Projections in Detail'!F23</f>
        <v>2861.9038300085595</v>
      </c>
      <c r="H6" s="15">
        <f>'Projections in Detail'!G23</f>
        <v>2756.3858360336194</v>
      </c>
      <c r="I6" s="15">
        <f>'Projections in Detail'!H23</f>
        <v>2646.2865159793537</v>
      </c>
      <c r="J6" s="15">
        <f>'Projections in Detail'!I23</f>
        <v>2543.4916614496524</v>
      </c>
      <c r="K6" s="15">
        <f>'Projections in Detail'!J23</f>
        <v>2452.3407181744133</v>
      </c>
      <c r="L6" s="48"/>
      <c r="N6" s="40" t="s">
        <v>70</v>
      </c>
      <c r="O6" s="40"/>
      <c r="P6" s="40"/>
      <c r="Q6" s="40"/>
      <c r="R6" s="40"/>
      <c r="S6" s="40"/>
    </row>
    <row r="7" spans="2:24" x14ac:dyDescent="0.25">
      <c r="B7" s="49" t="s">
        <v>21</v>
      </c>
      <c r="C7" s="31">
        <f>D33</f>
        <v>2945</v>
      </c>
      <c r="D7" s="4"/>
      <c r="E7" s="15">
        <f>'Projections in Detail'!N23</f>
        <v>2875.4860400042785</v>
      </c>
      <c r="F7" s="15">
        <f>'Projections in Detail'!O23</f>
        <v>2771.463923025221</v>
      </c>
      <c r="G7" s="15">
        <f>'Projections in Detail'!P23</f>
        <v>2650.8495986026805</v>
      </c>
      <c r="H7" s="15">
        <f>'Projections in Detail'!Q23</f>
        <v>2523.9288475449835</v>
      </c>
      <c r="I7" s="15">
        <f>'Projections in Detail'!R23</f>
        <v>2394.9785208453713</v>
      </c>
      <c r="J7" s="15">
        <f>'Projections in Detail'!S23</f>
        <v>2271.2018684935097</v>
      </c>
      <c r="K7" s="15">
        <f>'Projections in Detail'!T23</f>
        <v>2160.4758779165973</v>
      </c>
      <c r="L7" s="48"/>
    </row>
    <row r="8" spans="2:24" x14ac:dyDescent="0.25">
      <c r="B8" s="49" t="s">
        <v>31</v>
      </c>
      <c r="C8" s="31">
        <f>E33</f>
        <v>6000</v>
      </c>
      <c r="D8" s="4"/>
      <c r="E8" s="15">
        <f>'Projections in Detail'!X23</f>
        <v>5898.9099716172459</v>
      </c>
      <c r="F8" s="15">
        <f>'Projections in Detail'!Y23</f>
        <v>5725.8599612072312</v>
      </c>
      <c r="G8" s="15">
        <f>'Projections in Detail'!Z23</f>
        <v>5512.7534286112414</v>
      </c>
      <c r="H8" s="15">
        <f>'Projections in Detail'!AA23</f>
        <v>5280.3146835786029</v>
      </c>
      <c r="I8" s="15">
        <f>'Projections in Detail'!AB23</f>
        <v>5041.265036824725</v>
      </c>
      <c r="J8" s="15">
        <f>'Projections in Detail'!AC23</f>
        <v>4814.6935299431616</v>
      </c>
      <c r="K8" s="15">
        <f>'Projections in Detail'!AD23</f>
        <v>4612.8165960910101</v>
      </c>
      <c r="L8" s="48"/>
    </row>
    <row r="9" spans="2:24" ht="15.75" thickBot="1" x14ac:dyDescent="0.3">
      <c r="B9" s="69"/>
      <c r="C9" s="59"/>
      <c r="D9" s="59"/>
      <c r="E9" s="59"/>
      <c r="F9" s="59"/>
      <c r="G9" s="59"/>
      <c r="H9" s="59"/>
      <c r="I9" s="59"/>
      <c r="J9" s="59"/>
      <c r="K9" s="59"/>
      <c r="L9" s="60"/>
    </row>
    <row r="10" spans="2:24" s="5" customFormat="1" ht="9" customHeight="1" thickBot="1" x14ac:dyDescent="0.35"/>
    <row r="11" spans="2:24" s="5" customFormat="1" ht="18.75" x14ac:dyDescent="0.3">
      <c r="B11" s="238" t="s">
        <v>115</v>
      </c>
      <c r="C11" s="43"/>
      <c r="D11" s="43"/>
      <c r="E11" s="43"/>
      <c r="F11" s="61"/>
      <c r="H11" s="158"/>
      <c r="I11" s="159"/>
      <c r="J11" s="159"/>
      <c r="K11" s="159"/>
      <c r="L11" s="159"/>
      <c r="M11" s="159"/>
      <c r="N11" s="159"/>
      <c r="O11" s="159"/>
      <c r="P11" s="159"/>
      <c r="Q11" s="159"/>
      <c r="R11" s="159"/>
      <c r="S11" s="159"/>
      <c r="T11" s="158"/>
      <c r="U11" s="159"/>
      <c r="V11" s="159"/>
      <c r="W11" s="159"/>
      <c r="X11" s="159"/>
    </row>
    <row r="12" spans="2:24" s="77" customFormat="1" x14ac:dyDescent="0.25">
      <c r="B12" s="49" t="s">
        <v>22</v>
      </c>
      <c r="C12" s="50"/>
      <c r="D12" s="50"/>
      <c r="E12" s="50"/>
      <c r="F12" s="76"/>
      <c r="H12" s="47"/>
      <c r="I12" s="50"/>
      <c r="J12" s="50"/>
      <c r="K12" s="50"/>
      <c r="L12" s="50"/>
      <c r="M12" s="50"/>
      <c r="N12" s="50"/>
      <c r="O12" s="50"/>
      <c r="P12" s="50"/>
      <c r="Q12" s="50"/>
      <c r="R12" s="50"/>
      <c r="S12" s="50"/>
      <c r="T12" s="47"/>
      <c r="U12" s="50"/>
      <c r="V12" s="50"/>
      <c r="W12" s="50"/>
      <c r="X12" s="50"/>
    </row>
    <row r="13" spans="2:24" x14ac:dyDescent="0.25">
      <c r="B13" s="49" t="s">
        <v>25</v>
      </c>
      <c r="C13" s="62" t="s">
        <v>0</v>
      </c>
      <c r="D13" s="62" t="s">
        <v>21</v>
      </c>
      <c r="E13" s="47" t="s">
        <v>31</v>
      </c>
      <c r="F13" s="48"/>
      <c r="H13" s="47"/>
      <c r="I13" s="62"/>
      <c r="J13" s="62"/>
      <c r="K13" s="47"/>
      <c r="L13" s="4"/>
      <c r="M13" s="4"/>
      <c r="N13" s="4"/>
      <c r="O13" s="4"/>
      <c r="P13" s="4"/>
      <c r="Q13" s="4"/>
      <c r="R13" s="4"/>
      <c r="S13" s="4"/>
      <c r="T13" s="47"/>
      <c r="U13" s="62"/>
      <c r="V13" s="62"/>
      <c r="W13" s="47"/>
      <c r="X13" s="4"/>
    </row>
    <row r="14" spans="2:24" x14ac:dyDescent="0.25">
      <c r="B14" s="53" t="s">
        <v>1</v>
      </c>
      <c r="C14" s="169">
        <v>125</v>
      </c>
      <c r="D14" s="169">
        <v>125</v>
      </c>
      <c r="E14" s="15">
        <f t="shared" ref="E14:E32" si="2">C14+D14</f>
        <v>250</v>
      </c>
      <c r="F14" s="48"/>
      <c r="H14" s="54"/>
      <c r="I14" s="70"/>
      <c r="J14" s="70"/>
      <c r="K14" s="70"/>
      <c r="L14" s="4"/>
      <c r="M14" s="4"/>
      <c r="N14" s="4"/>
      <c r="O14" s="4"/>
      <c r="P14" s="4"/>
      <c r="Q14" s="4"/>
      <c r="R14" s="4"/>
      <c r="S14" s="4"/>
      <c r="T14" s="54"/>
      <c r="U14" s="70"/>
      <c r="V14" s="70"/>
      <c r="W14" s="70"/>
      <c r="X14" s="4"/>
    </row>
    <row r="15" spans="2:24" x14ac:dyDescent="0.25">
      <c r="B15" s="53" t="s">
        <v>2</v>
      </c>
      <c r="C15" s="169">
        <v>130</v>
      </c>
      <c r="D15" s="169">
        <v>130</v>
      </c>
      <c r="E15" s="15">
        <f t="shared" si="2"/>
        <v>260</v>
      </c>
      <c r="F15" s="48"/>
      <c r="H15" s="54"/>
      <c r="I15" s="70"/>
      <c r="J15" s="70"/>
      <c r="K15" s="70"/>
      <c r="L15" s="4"/>
      <c r="M15" s="4"/>
      <c r="N15" s="4"/>
      <c r="O15" s="4"/>
      <c r="P15" s="4"/>
      <c r="Q15" s="4"/>
      <c r="R15" s="4"/>
      <c r="S15" s="4"/>
      <c r="T15" s="54"/>
      <c r="U15" s="70"/>
      <c r="V15" s="70"/>
      <c r="W15" s="70"/>
      <c r="X15" s="4"/>
    </row>
    <row r="16" spans="2:24" x14ac:dyDescent="0.25">
      <c r="B16" s="53" t="s">
        <v>3</v>
      </c>
      <c r="C16" s="169">
        <v>140</v>
      </c>
      <c r="D16" s="169">
        <v>140</v>
      </c>
      <c r="E16" s="15">
        <f t="shared" si="2"/>
        <v>280</v>
      </c>
      <c r="F16" s="48"/>
      <c r="H16" s="54"/>
      <c r="I16" s="70"/>
      <c r="J16" s="70"/>
      <c r="K16" s="70"/>
      <c r="L16" s="4"/>
      <c r="M16" s="4"/>
      <c r="N16" s="4"/>
      <c r="O16" s="4"/>
      <c r="P16" s="4"/>
      <c r="Q16" s="4"/>
      <c r="R16" s="4"/>
      <c r="S16" s="4"/>
      <c r="T16" s="54"/>
      <c r="U16" s="70"/>
      <c r="V16" s="70"/>
      <c r="W16" s="70"/>
      <c r="X16" s="4"/>
    </row>
    <row r="17" spans="2:24" x14ac:dyDescent="0.25">
      <c r="B17" s="53" t="s">
        <v>4</v>
      </c>
      <c r="C17" s="169">
        <v>150</v>
      </c>
      <c r="D17" s="169">
        <v>135</v>
      </c>
      <c r="E17" s="15">
        <f t="shared" si="2"/>
        <v>285</v>
      </c>
      <c r="F17" s="48"/>
      <c r="H17" s="54"/>
      <c r="I17" s="70"/>
      <c r="J17" s="70"/>
      <c r="K17" s="70"/>
      <c r="L17" s="4"/>
      <c r="M17" s="4"/>
      <c r="N17" s="4"/>
      <c r="O17" s="4"/>
      <c r="P17" s="4"/>
      <c r="Q17" s="4"/>
      <c r="R17" s="4"/>
      <c r="S17" s="4"/>
      <c r="T17" s="54"/>
      <c r="U17" s="70"/>
      <c r="V17" s="70"/>
      <c r="W17" s="70"/>
      <c r="X17" s="4"/>
    </row>
    <row r="18" spans="2:24" x14ac:dyDescent="0.25">
      <c r="B18" s="53" t="s">
        <v>5</v>
      </c>
      <c r="C18" s="169">
        <v>155</v>
      </c>
      <c r="D18" s="169">
        <v>130</v>
      </c>
      <c r="E18" s="15">
        <f t="shared" si="2"/>
        <v>285</v>
      </c>
      <c r="F18" s="48"/>
      <c r="H18" s="54"/>
      <c r="I18" s="70"/>
      <c r="J18" s="70"/>
      <c r="K18" s="70"/>
      <c r="L18" s="4"/>
      <c r="M18" s="4"/>
      <c r="N18" s="4"/>
      <c r="O18" s="4"/>
      <c r="P18" s="4"/>
      <c r="Q18" s="4"/>
      <c r="R18" s="4"/>
      <c r="S18" s="4"/>
      <c r="T18" s="54"/>
      <c r="U18" s="70"/>
      <c r="V18" s="70"/>
      <c r="W18" s="70"/>
      <c r="X18" s="4"/>
    </row>
    <row r="19" spans="2:24" x14ac:dyDescent="0.25">
      <c r="B19" s="53" t="s">
        <v>6</v>
      </c>
      <c r="C19" s="169">
        <v>160</v>
      </c>
      <c r="D19" s="169">
        <v>135</v>
      </c>
      <c r="E19" s="15">
        <f t="shared" si="2"/>
        <v>295</v>
      </c>
      <c r="F19" s="48"/>
      <c r="H19" s="54"/>
      <c r="I19" s="70"/>
      <c r="J19" s="70"/>
      <c r="K19" s="70"/>
      <c r="L19" s="4"/>
      <c r="M19" s="4"/>
      <c r="N19" s="4"/>
      <c r="O19" s="4"/>
      <c r="P19" s="4"/>
      <c r="Q19" s="4"/>
      <c r="R19" s="4"/>
      <c r="S19" s="4"/>
      <c r="T19" s="54"/>
      <c r="U19" s="70"/>
      <c r="V19" s="70"/>
      <c r="W19" s="70"/>
      <c r="X19" s="4"/>
    </row>
    <row r="20" spans="2:24" x14ac:dyDescent="0.25">
      <c r="B20" s="53" t="s">
        <v>7</v>
      </c>
      <c r="C20" s="169">
        <v>165</v>
      </c>
      <c r="D20" s="169">
        <v>140</v>
      </c>
      <c r="E20" s="15">
        <f t="shared" si="2"/>
        <v>305</v>
      </c>
      <c r="F20" s="48"/>
      <c r="H20" s="54"/>
      <c r="I20" s="70"/>
      <c r="J20" s="70"/>
      <c r="K20" s="70"/>
      <c r="L20" s="4"/>
      <c r="M20" s="4"/>
      <c r="N20" s="4"/>
      <c r="O20" s="4"/>
      <c r="P20" s="4"/>
      <c r="Q20" s="4"/>
      <c r="R20" s="4"/>
      <c r="S20" s="4"/>
      <c r="T20" s="54"/>
      <c r="U20" s="70"/>
      <c r="V20" s="70"/>
      <c r="W20" s="70"/>
      <c r="X20" s="4"/>
    </row>
    <row r="21" spans="2:24" x14ac:dyDescent="0.25">
      <c r="B21" s="53" t="s">
        <v>8</v>
      </c>
      <c r="C21" s="169">
        <v>170</v>
      </c>
      <c r="D21" s="169">
        <v>140</v>
      </c>
      <c r="E21" s="15">
        <f t="shared" si="2"/>
        <v>310</v>
      </c>
      <c r="F21" s="48"/>
      <c r="H21" s="54"/>
      <c r="I21" s="70"/>
      <c r="J21" s="70"/>
      <c r="K21" s="70"/>
      <c r="L21" s="4"/>
      <c r="M21" s="4"/>
      <c r="N21" s="4"/>
      <c r="O21" s="4"/>
      <c r="P21" s="4"/>
      <c r="Q21" s="4"/>
      <c r="R21" s="4"/>
      <c r="S21" s="4"/>
      <c r="T21" s="54"/>
      <c r="U21" s="70"/>
      <c r="V21" s="70"/>
      <c r="W21" s="70"/>
      <c r="X21" s="4"/>
    </row>
    <row r="22" spans="2:24" x14ac:dyDescent="0.25">
      <c r="B22" s="53" t="s">
        <v>9</v>
      </c>
      <c r="C22" s="169">
        <v>175</v>
      </c>
      <c r="D22" s="169">
        <v>155</v>
      </c>
      <c r="E22" s="15">
        <f t="shared" si="2"/>
        <v>330</v>
      </c>
      <c r="F22" s="48"/>
      <c r="H22" s="54"/>
      <c r="I22" s="70"/>
      <c r="J22" s="70"/>
      <c r="K22" s="70"/>
      <c r="L22" s="4"/>
      <c r="M22" s="4"/>
      <c r="N22" s="4"/>
      <c r="O22" s="4"/>
      <c r="P22" s="4"/>
      <c r="Q22" s="4"/>
      <c r="R22" s="4"/>
      <c r="S22" s="4"/>
      <c r="T22" s="54"/>
      <c r="U22" s="70"/>
      <c r="V22" s="70"/>
      <c r="W22" s="70"/>
      <c r="X22" s="4"/>
    </row>
    <row r="23" spans="2:24" x14ac:dyDescent="0.25">
      <c r="B23" s="53" t="s">
        <v>10</v>
      </c>
      <c r="C23" s="169">
        <v>180</v>
      </c>
      <c r="D23" s="169">
        <v>175</v>
      </c>
      <c r="E23" s="15">
        <f t="shared" si="2"/>
        <v>355</v>
      </c>
      <c r="F23" s="48"/>
      <c r="H23" s="54"/>
      <c r="I23" s="70"/>
      <c r="J23" s="70"/>
      <c r="K23" s="70"/>
      <c r="L23" s="4"/>
      <c r="M23" s="4"/>
      <c r="N23" s="4"/>
      <c r="O23" s="4"/>
      <c r="P23" s="4"/>
      <c r="Q23" s="4"/>
      <c r="R23" s="4"/>
      <c r="S23" s="4"/>
      <c r="T23" s="54"/>
      <c r="U23" s="70"/>
      <c r="V23" s="70"/>
      <c r="W23" s="70"/>
      <c r="X23" s="4"/>
    </row>
    <row r="24" spans="2:24" x14ac:dyDescent="0.25">
      <c r="B24" s="53" t="s">
        <v>11</v>
      </c>
      <c r="C24" s="169">
        <v>200</v>
      </c>
      <c r="D24" s="169">
        <v>190</v>
      </c>
      <c r="E24" s="15">
        <f t="shared" si="2"/>
        <v>390</v>
      </c>
      <c r="F24" s="48"/>
      <c r="H24" s="54"/>
      <c r="I24" s="70"/>
      <c r="J24" s="70"/>
      <c r="K24" s="70"/>
      <c r="L24" s="4"/>
      <c r="M24" s="4"/>
      <c r="N24" s="4"/>
      <c r="O24" s="4"/>
      <c r="P24" s="4"/>
      <c r="Q24" s="4"/>
      <c r="R24" s="4"/>
      <c r="S24" s="4"/>
      <c r="T24" s="54"/>
      <c r="U24" s="70"/>
      <c r="V24" s="70"/>
      <c r="W24" s="70"/>
      <c r="X24" s="4"/>
    </row>
    <row r="25" spans="2:24" x14ac:dyDescent="0.25">
      <c r="B25" s="53" t="s">
        <v>12</v>
      </c>
      <c r="C25" s="169">
        <v>215</v>
      </c>
      <c r="D25" s="169">
        <v>210</v>
      </c>
      <c r="E25" s="15">
        <f t="shared" si="2"/>
        <v>425</v>
      </c>
      <c r="F25" s="48"/>
      <c r="H25" s="54"/>
      <c r="I25" s="70"/>
      <c r="J25" s="70"/>
      <c r="K25" s="70"/>
      <c r="L25" s="4"/>
      <c r="M25" s="4"/>
      <c r="N25" s="4"/>
      <c r="O25" s="4"/>
      <c r="P25" s="4"/>
      <c r="Q25" s="4"/>
      <c r="R25" s="4"/>
      <c r="S25" s="4"/>
      <c r="T25" s="54"/>
      <c r="U25" s="70"/>
      <c r="V25" s="70"/>
      <c r="W25" s="70"/>
      <c r="X25" s="4"/>
    </row>
    <row r="26" spans="2:24" x14ac:dyDescent="0.25">
      <c r="B26" s="53" t="s">
        <v>13</v>
      </c>
      <c r="C26" s="169">
        <v>230</v>
      </c>
      <c r="D26" s="169">
        <v>225</v>
      </c>
      <c r="E26" s="15">
        <f t="shared" si="2"/>
        <v>455</v>
      </c>
      <c r="F26" s="48"/>
      <c r="H26" s="54"/>
      <c r="I26" s="70"/>
      <c r="J26" s="70"/>
      <c r="K26" s="70"/>
      <c r="L26" s="4"/>
      <c r="M26" s="4"/>
      <c r="N26" s="4"/>
      <c r="O26" s="4"/>
      <c r="P26" s="4"/>
      <c r="Q26" s="4"/>
      <c r="R26" s="4"/>
      <c r="S26" s="4"/>
      <c r="T26" s="54"/>
      <c r="U26" s="70"/>
      <c r="V26" s="70"/>
      <c r="W26" s="70"/>
      <c r="X26" s="4"/>
    </row>
    <row r="27" spans="2:24" x14ac:dyDescent="0.25">
      <c r="B27" s="53" t="s">
        <v>14</v>
      </c>
      <c r="C27" s="169">
        <v>250</v>
      </c>
      <c r="D27" s="169">
        <v>240</v>
      </c>
      <c r="E27" s="15">
        <f t="shared" si="2"/>
        <v>490</v>
      </c>
      <c r="F27" s="48"/>
      <c r="H27" s="54"/>
      <c r="I27" s="70"/>
      <c r="J27" s="70"/>
      <c r="K27" s="70"/>
      <c r="L27" s="4"/>
      <c r="M27" s="4"/>
      <c r="N27" s="4"/>
      <c r="O27" s="4"/>
      <c r="P27" s="4"/>
      <c r="Q27" s="4"/>
      <c r="R27" s="4"/>
      <c r="S27" s="4"/>
      <c r="T27" s="54"/>
      <c r="U27" s="70"/>
      <c r="V27" s="70"/>
      <c r="W27" s="70"/>
      <c r="X27" s="4"/>
    </row>
    <row r="28" spans="2:24" x14ac:dyDescent="0.25">
      <c r="B28" s="53" t="s">
        <v>15</v>
      </c>
      <c r="C28" s="169">
        <v>220</v>
      </c>
      <c r="D28" s="169">
        <v>210</v>
      </c>
      <c r="E28" s="15">
        <f t="shared" si="2"/>
        <v>430</v>
      </c>
      <c r="F28" s="48"/>
      <c r="H28" s="54"/>
      <c r="I28" s="70"/>
      <c r="J28" s="70"/>
      <c r="K28" s="70"/>
      <c r="L28" s="4"/>
      <c r="M28" s="4"/>
      <c r="N28" s="4"/>
      <c r="O28" s="4"/>
      <c r="P28" s="4"/>
      <c r="Q28" s="4"/>
      <c r="R28" s="4"/>
      <c r="S28" s="4"/>
      <c r="T28" s="54"/>
      <c r="U28" s="70"/>
      <c r="V28" s="70"/>
      <c r="W28" s="70"/>
      <c r="X28" s="4"/>
    </row>
    <row r="29" spans="2:24" x14ac:dyDescent="0.25">
      <c r="B29" s="53" t="s">
        <v>16</v>
      </c>
      <c r="C29" s="169">
        <v>175</v>
      </c>
      <c r="D29" s="169">
        <v>185</v>
      </c>
      <c r="E29" s="15">
        <f t="shared" si="2"/>
        <v>360</v>
      </c>
      <c r="F29" s="48"/>
      <c r="H29" s="54"/>
      <c r="I29" s="70"/>
      <c r="J29" s="70"/>
      <c r="K29" s="70"/>
      <c r="L29" s="4"/>
      <c r="M29" s="4"/>
      <c r="N29" s="4"/>
      <c r="O29" s="4"/>
      <c r="P29" s="4"/>
      <c r="Q29" s="4"/>
      <c r="R29" s="4"/>
      <c r="S29" s="4"/>
      <c r="T29" s="54"/>
      <c r="U29" s="70"/>
      <c r="V29" s="70"/>
      <c r="W29" s="70"/>
      <c r="X29" s="4"/>
    </row>
    <row r="30" spans="2:24" x14ac:dyDescent="0.25">
      <c r="B30" s="53" t="s">
        <v>17</v>
      </c>
      <c r="C30" s="169">
        <v>125</v>
      </c>
      <c r="D30" s="169">
        <v>150</v>
      </c>
      <c r="E30" s="15">
        <f t="shared" si="2"/>
        <v>275</v>
      </c>
      <c r="F30" s="48"/>
      <c r="H30" s="54"/>
      <c r="I30" s="70"/>
      <c r="J30" s="70"/>
      <c r="K30" s="70"/>
      <c r="L30" s="4"/>
      <c r="M30" s="4"/>
      <c r="N30" s="4"/>
      <c r="O30" s="4"/>
      <c r="P30" s="4"/>
      <c r="Q30" s="4"/>
      <c r="R30" s="4"/>
      <c r="S30" s="4"/>
      <c r="T30" s="54"/>
      <c r="U30" s="70"/>
      <c r="V30" s="70"/>
      <c r="W30" s="70"/>
      <c r="X30" s="4"/>
    </row>
    <row r="31" spans="2:24" x14ac:dyDescent="0.25">
      <c r="B31" s="53" t="s">
        <v>18</v>
      </c>
      <c r="C31" s="169">
        <v>75</v>
      </c>
      <c r="D31" s="169">
        <v>100</v>
      </c>
      <c r="E31" s="15">
        <f t="shared" si="2"/>
        <v>175</v>
      </c>
      <c r="F31" s="48"/>
      <c r="H31" s="54"/>
      <c r="I31" s="70"/>
      <c r="J31" s="70"/>
      <c r="K31" s="70"/>
      <c r="L31" s="4"/>
      <c r="M31" s="4"/>
      <c r="N31" s="4"/>
      <c r="O31" s="4"/>
      <c r="P31" s="4"/>
      <c r="Q31" s="4"/>
      <c r="R31" s="4"/>
      <c r="S31" s="4"/>
      <c r="T31" s="54"/>
      <c r="U31" s="70"/>
      <c r="V31" s="70"/>
      <c r="W31" s="70"/>
      <c r="X31" s="4"/>
    </row>
    <row r="32" spans="2:24" ht="15.6" customHeight="1" x14ac:dyDescent="0.25">
      <c r="B32" s="55" t="s">
        <v>19</v>
      </c>
      <c r="C32" s="169">
        <v>15</v>
      </c>
      <c r="D32" s="169">
        <v>30</v>
      </c>
      <c r="E32" s="15">
        <f t="shared" si="2"/>
        <v>45</v>
      </c>
      <c r="F32" s="48"/>
      <c r="H32" s="56"/>
      <c r="I32" s="70"/>
      <c r="J32" s="70"/>
      <c r="K32" s="70"/>
      <c r="L32" s="4"/>
      <c r="M32" s="4"/>
      <c r="N32" s="4"/>
      <c r="O32" s="4"/>
      <c r="P32" s="4"/>
      <c r="Q32" s="4"/>
      <c r="R32" s="4"/>
      <c r="S32" s="4"/>
      <c r="T32" s="56"/>
      <c r="U32" s="70"/>
      <c r="V32" s="70"/>
      <c r="W32" s="70"/>
      <c r="X32" s="4"/>
    </row>
    <row r="33" spans="2:24" x14ac:dyDescent="0.25">
      <c r="B33" s="64" t="s">
        <v>20</v>
      </c>
      <c r="C33" s="16">
        <f>SUM(C14:C32)</f>
        <v>3055</v>
      </c>
      <c r="D33" s="16">
        <f>SUM(D14:D32)</f>
        <v>2945</v>
      </c>
      <c r="E33" s="16">
        <f>SUM(E14:E32)</f>
        <v>6000</v>
      </c>
      <c r="F33" s="48"/>
      <c r="H33" s="62"/>
      <c r="I33" s="160"/>
      <c r="J33" s="160"/>
      <c r="K33" s="160"/>
      <c r="L33" s="4"/>
      <c r="M33" s="4"/>
      <c r="N33" s="4"/>
      <c r="O33" s="4"/>
      <c r="P33" s="4"/>
      <c r="Q33" s="4"/>
      <c r="R33" s="4"/>
      <c r="S33" s="4"/>
      <c r="T33" s="62"/>
      <c r="U33" s="160"/>
      <c r="V33" s="160"/>
      <c r="W33" s="160"/>
      <c r="X33" s="4"/>
    </row>
    <row r="34" spans="2:24" ht="15.75" thickBot="1" x14ac:dyDescent="0.3">
      <c r="B34" s="58"/>
      <c r="C34" s="65"/>
      <c r="D34" s="65"/>
      <c r="E34" s="65"/>
      <c r="F34" s="60"/>
      <c r="H34" s="4"/>
      <c r="I34" s="161"/>
      <c r="J34" s="161"/>
      <c r="K34" s="161"/>
      <c r="L34" s="4"/>
      <c r="M34" s="4"/>
      <c r="N34" s="4"/>
      <c r="O34" s="4"/>
      <c r="P34" s="4"/>
      <c r="Q34" s="4"/>
      <c r="R34" s="4"/>
      <c r="S34" s="4"/>
      <c r="T34" s="4"/>
      <c r="U34" s="161"/>
      <c r="V34" s="161"/>
      <c r="W34" s="161"/>
      <c r="X34" s="4"/>
    </row>
    <row r="35" spans="2:24" x14ac:dyDescent="0.25">
      <c r="S35" s="4"/>
      <c r="T35" s="4"/>
    </row>
    <row r="62" spans="19:20" x14ac:dyDescent="0.25">
      <c r="S62" s="4"/>
      <c r="T62" s="4"/>
    </row>
    <row r="67" spans="2:19" ht="15.75" thickBot="1" x14ac:dyDescent="0.3"/>
    <row r="68" spans="2:19" x14ac:dyDescent="0.25">
      <c r="B68" s="67"/>
      <c r="C68" s="74"/>
      <c r="D68" s="74"/>
      <c r="E68" s="74"/>
      <c r="F68" s="67"/>
      <c r="G68" s="74"/>
      <c r="H68" s="45"/>
      <c r="I68" s="45"/>
      <c r="J68" s="45"/>
      <c r="K68" s="67"/>
      <c r="L68" s="45"/>
      <c r="M68" s="45"/>
      <c r="N68" s="45"/>
      <c r="O68" s="45"/>
      <c r="P68" s="45"/>
      <c r="Q68" s="45"/>
      <c r="R68" s="45"/>
      <c r="S68" s="45"/>
    </row>
    <row r="69" spans="2:19" x14ac:dyDescent="0.25">
      <c r="B69" s="4"/>
      <c r="C69" s="4"/>
      <c r="D69" s="4"/>
      <c r="E69" s="4"/>
      <c r="F69" s="52"/>
      <c r="G69" s="4"/>
      <c r="H69" s="4"/>
      <c r="I69" s="4"/>
      <c r="J69" s="4"/>
      <c r="K69" s="4"/>
      <c r="L69" s="4"/>
      <c r="M69" s="4"/>
      <c r="N69" s="4"/>
      <c r="O69" s="4"/>
      <c r="P69" s="4"/>
      <c r="Q69" s="4"/>
      <c r="R69" s="4"/>
      <c r="S69" s="4"/>
    </row>
    <row r="70" spans="2:19" x14ac:dyDescent="0.25">
      <c r="B70" s="47"/>
      <c r="C70" s="47"/>
      <c r="D70" s="47"/>
      <c r="E70" s="47"/>
      <c r="F70" s="47"/>
      <c r="G70" s="47"/>
      <c r="H70" s="47"/>
      <c r="I70" s="47"/>
      <c r="J70" s="4"/>
      <c r="K70" s="47"/>
      <c r="L70" s="47"/>
      <c r="M70" s="47"/>
      <c r="N70" s="47"/>
      <c r="O70" s="47"/>
      <c r="P70" s="47"/>
      <c r="Q70" s="47"/>
      <c r="R70" s="47"/>
      <c r="S70" s="4"/>
    </row>
    <row r="71" spans="2:19" x14ac:dyDescent="0.25">
      <c r="B71" s="54"/>
      <c r="C71" s="57"/>
      <c r="D71" s="57"/>
      <c r="E71" s="57"/>
      <c r="F71" s="57"/>
      <c r="G71" s="57"/>
      <c r="H71" s="57"/>
      <c r="I71" s="57"/>
      <c r="J71" s="4"/>
      <c r="K71" s="54"/>
      <c r="L71" s="57"/>
      <c r="M71" s="57"/>
      <c r="N71" s="57"/>
      <c r="O71" s="57"/>
      <c r="P71" s="57"/>
      <c r="Q71" s="57"/>
      <c r="R71" s="57"/>
      <c r="S71" s="4"/>
    </row>
    <row r="72" spans="2:19" x14ac:dyDescent="0.25">
      <c r="B72" s="54"/>
      <c r="C72" s="57"/>
      <c r="D72" s="57"/>
      <c r="E72" s="57"/>
      <c r="F72" s="57"/>
      <c r="G72" s="57"/>
      <c r="H72" s="57"/>
      <c r="I72" s="57"/>
      <c r="J72" s="4"/>
      <c r="K72" s="54"/>
      <c r="L72" s="57"/>
      <c r="M72" s="57"/>
      <c r="N72" s="57"/>
      <c r="O72" s="57"/>
      <c r="P72" s="57"/>
      <c r="Q72" s="57"/>
      <c r="R72" s="57"/>
      <c r="S72" s="4"/>
    </row>
    <row r="73" spans="2:19" x14ac:dyDescent="0.25">
      <c r="B73" s="54"/>
      <c r="C73" s="57"/>
      <c r="D73" s="57"/>
      <c r="E73" s="57"/>
      <c r="F73" s="57"/>
      <c r="G73" s="57"/>
      <c r="H73" s="57"/>
      <c r="I73" s="57"/>
      <c r="J73" s="4"/>
      <c r="K73" s="54"/>
      <c r="L73" s="57"/>
      <c r="M73" s="57"/>
      <c r="N73" s="57"/>
      <c r="O73" s="57"/>
      <c r="P73" s="57"/>
      <c r="Q73" s="57"/>
      <c r="R73" s="57"/>
      <c r="S73" s="4"/>
    </row>
    <row r="74" spans="2:19" x14ac:dyDescent="0.25">
      <c r="B74" s="54"/>
      <c r="C74" s="57"/>
      <c r="D74" s="57"/>
      <c r="E74" s="57"/>
      <c r="F74" s="57"/>
      <c r="G74" s="57"/>
      <c r="H74" s="57"/>
      <c r="I74" s="57"/>
      <c r="J74" s="4"/>
      <c r="K74" s="54"/>
      <c r="L74" s="57"/>
      <c r="M74" s="57"/>
      <c r="N74" s="57"/>
      <c r="O74" s="57"/>
      <c r="P74" s="57"/>
      <c r="Q74" s="57"/>
      <c r="R74" s="57"/>
      <c r="S74" s="4"/>
    </row>
    <row r="75" spans="2:19" x14ac:dyDescent="0.25">
      <c r="B75" s="54"/>
      <c r="C75" s="57"/>
      <c r="D75" s="57"/>
      <c r="E75" s="57"/>
      <c r="F75" s="57"/>
      <c r="G75" s="57"/>
      <c r="H75" s="57"/>
      <c r="I75" s="57"/>
      <c r="J75" s="4"/>
      <c r="K75" s="54"/>
      <c r="L75" s="57"/>
      <c r="M75" s="57"/>
      <c r="N75" s="57"/>
      <c r="O75" s="57"/>
      <c r="P75" s="57"/>
      <c r="Q75" s="57"/>
      <c r="R75" s="57"/>
      <c r="S75" s="4"/>
    </row>
    <row r="76" spans="2:19" x14ac:dyDescent="0.25">
      <c r="B76" s="54"/>
      <c r="C76" s="57"/>
      <c r="D76" s="57"/>
      <c r="E76" s="57"/>
      <c r="F76" s="57"/>
      <c r="G76" s="57"/>
      <c r="H76" s="57"/>
      <c r="I76" s="57"/>
      <c r="J76" s="4"/>
      <c r="K76" s="54"/>
      <c r="L76" s="57"/>
      <c r="M76" s="57"/>
      <c r="N76" s="57"/>
      <c r="O76" s="57"/>
      <c r="P76" s="57"/>
      <c r="Q76" s="57"/>
      <c r="R76" s="57"/>
      <c r="S76" s="4"/>
    </row>
    <row r="77" spans="2:19" x14ac:dyDescent="0.25">
      <c r="B77" s="54"/>
      <c r="C77" s="57"/>
      <c r="D77" s="57"/>
      <c r="E77" s="57"/>
      <c r="F77" s="57"/>
      <c r="G77" s="57"/>
      <c r="H77" s="57"/>
      <c r="I77" s="57"/>
      <c r="J77" s="4"/>
      <c r="K77" s="54"/>
      <c r="L77" s="57"/>
      <c r="M77" s="57"/>
      <c r="N77" s="57"/>
      <c r="O77" s="57"/>
      <c r="P77" s="57"/>
      <c r="Q77" s="57"/>
      <c r="R77" s="57"/>
      <c r="S77" s="4"/>
    </row>
    <row r="78" spans="2:19" x14ac:dyDescent="0.25">
      <c r="B78" s="54"/>
      <c r="C78" s="57"/>
      <c r="D78" s="57"/>
      <c r="E78" s="57"/>
      <c r="F78" s="57"/>
      <c r="G78" s="57"/>
      <c r="H78" s="57"/>
      <c r="I78" s="57"/>
      <c r="J78" s="4"/>
      <c r="K78" s="54"/>
      <c r="L78" s="57"/>
      <c r="M78" s="57"/>
      <c r="N78" s="57"/>
      <c r="O78" s="57"/>
      <c r="P78" s="57"/>
      <c r="Q78" s="57"/>
      <c r="R78" s="57"/>
      <c r="S78" s="4"/>
    </row>
    <row r="79" spans="2:19" x14ac:dyDescent="0.25">
      <c r="B79" s="54"/>
      <c r="C79" s="57"/>
      <c r="D79" s="57"/>
      <c r="E79" s="57"/>
      <c r="F79" s="57"/>
      <c r="G79" s="57"/>
      <c r="H79" s="57"/>
      <c r="I79" s="57"/>
      <c r="J79" s="4"/>
      <c r="K79" s="54"/>
      <c r="L79" s="57"/>
      <c r="M79" s="57"/>
      <c r="N79" s="57"/>
      <c r="O79" s="57"/>
      <c r="P79" s="57"/>
      <c r="Q79" s="57"/>
      <c r="R79" s="57"/>
      <c r="S79" s="4"/>
    </row>
    <row r="80" spans="2:19" x14ac:dyDescent="0.25">
      <c r="B80" s="54"/>
      <c r="C80" s="57"/>
      <c r="D80" s="57"/>
      <c r="E80" s="57"/>
      <c r="F80" s="57"/>
      <c r="G80" s="57"/>
      <c r="H80" s="57"/>
      <c r="I80" s="57"/>
      <c r="J80" s="4"/>
      <c r="K80" s="54"/>
      <c r="L80" s="57"/>
      <c r="M80" s="57"/>
      <c r="N80" s="57"/>
      <c r="O80" s="57"/>
      <c r="P80" s="57"/>
      <c r="Q80" s="57"/>
      <c r="R80" s="57"/>
      <c r="S80" s="4"/>
    </row>
    <row r="81" spans="2:19" x14ac:dyDescent="0.25">
      <c r="B81" s="54"/>
      <c r="C81" s="57"/>
      <c r="D81" s="57"/>
      <c r="E81" s="57"/>
      <c r="F81" s="57"/>
      <c r="G81" s="57"/>
      <c r="H81" s="57"/>
      <c r="I81" s="57"/>
      <c r="J81" s="4"/>
      <c r="K81" s="54"/>
      <c r="L81" s="57"/>
      <c r="M81" s="57"/>
      <c r="N81" s="57"/>
      <c r="O81" s="57"/>
      <c r="P81" s="57"/>
      <c r="Q81" s="57"/>
      <c r="R81" s="57"/>
      <c r="S81" s="4"/>
    </row>
    <row r="82" spans="2:19" x14ac:dyDescent="0.25">
      <c r="B82" s="54"/>
      <c r="C82" s="57"/>
      <c r="D82" s="57"/>
      <c r="E82" s="57"/>
      <c r="F82" s="57"/>
      <c r="G82" s="57"/>
      <c r="H82" s="57"/>
      <c r="I82" s="57"/>
      <c r="J82" s="4"/>
      <c r="K82" s="54"/>
      <c r="L82" s="57"/>
      <c r="M82" s="57"/>
      <c r="N82" s="57"/>
      <c r="O82" s="57"/>
      <c r="P82" s="57"/>
      <c r="Q82" s="57"/>
      <c r="R82" s="57"/>
      <c r="S82" s="4"/>
    </row>
    <row r="83" spans="2:19" x14ac:dyDescent="0.25">
      <c r="B83" s="54"/>
      <c r="C83" s="57"/>
      <c r="D83" s="57"/>
      <c r="E83" s="57"/>
      <c r="F83" s="57"/>
      <c r="G83" s="57"/>
      <c r="H83" s="57"/>
      <c r="I83" s="57"/>
      <c r="J83" s="4"/>
      <c r="K83" s="54"/>
      <c r="L83" s="57"/>
      <c r="M83" s="57"/>
      <c r="N83" s="57"/>
      <c r="O83" s="57"/>
      <c r="P83" s="57"/>
      <c r="Q83" s="57"/>
      <c r="R83" s="57"/>
      <c r="S83" s="4"/>
    </row>
    <row r="84" spans="2:19" x14ac:dyDescent="0.25">
      <c r="B84" s="54"/>
      <c r="C84" s="57"/>
      <c r="D84" s="57"/>
      <c r="E84" s="57"/>
      <c r="F84" s="57"/>
      <c r="G84" s="57"/>
      <c r="H84" s="57"/>
      <c r="I84" s="57"/>
      <c r="J84" s="4"/>
      <c r="K84" s="54"/>
      <c r="L84" s="57"/>
      <c r="M84" s="57"/>
      <c r="N84" s="57"/>
      <c r="O84" s="57"/>
      <c r="P84" s="57"/>
      <c r="Q84" s="57"/>
      <c r="R84" s="57"/>
      <c r="S84" s="4"/>
    </row>
    <row r="85" spans="2:19" x14ac:dyDescent="0.25">
      <c r="B85" s="54"/>
      <c r="C85" s="57"/>
      <c r="D85" s="57"/>
      <c r="E85" s="57"/>
      <c r="F85" s="57"/>
      <c r="G85" s="57"/>
      <c r="H85" s="57"/>
      <c r="I85" s="57"/>
      <c r="J85" s="4"/>
      <c r="K85" s="54"/>
      <c r="L85" s="57"/>
      <c r="M85" s="57"/>
      <c r="N85" s="57"/>
      <c r="O85" s="57"/>
      <c r="P85" s="57"/>
      <c r="Q85" s="57"/>
      <c r="R85" s="57"/>
      <c r="S85" s="4"/>
    </row>
    <row r="86" spans="2:19" x14ac:dyDescent="0.25">
      <c r="B86" s="54"/>
      <c r="C86" s="57"/>
      <c r="D86" s="57"/>
      <c r="E86" s="57"/>
      <c r="F86" s="57"/>
      <c r="G86" s="57"/>
      <c r="H86" s="57"/>
      <c r="I86" s="57"/>
      <c r="J86" s="4"/>
      <c r="K86" s="54"/>
      <c r="L86" s="57"/>
      <c r="M86" s="57"/>
      <c r="N86" s="57"/>
      <c r="O86" s="57"/>
      <c r="P86" s="57"/>
      <c r="Q86" s="57"/>
      <c r="R86" s="57"/>
      <c r="S86" s="4"/>
    </row>
    <row r="87" spans="2:19" x14ac:dyDescent="0.25">
      <c r="B87" s="54"/>
      <c r="C87" s="57"/>
      <c r="D87" s="57"/>
      <c r="E87" s="57"/>
      <c r="F87" s="57"/>
      <c r="G87" s="57"/>
      <c r="H87" s="57"/>
      <c r="I87" s="57"/>
      <c r="J87" s="4"/>
      <c r="K87" s="54"/>
      <c r="L87" s="57"/>
      <c r="M87" s="57"/>
      <c r="N87" s="57"/>
      <c r="O87" s="57"/>
      <c r="P87" s="57"/>
      <c r="Q87" s="57"/>
      <c r="R87" s="57"/>
      <c r="S87" s="4"/>
    </row>
    <row r="88" spans="2:19" x14ac:dyDescent="0.25">
      <c r="B88" s="54"/>
      <c r="C88" s="57"/>
      <c r="D88" s="57"/>
      <c r="E88" s="57"/>
      <c r="F88" s="57"/>
      <c r="G88" s="57"/>
      <c r="H88" s="57"/>
      <c r="I88" s="57"/>
      <c r="J88" s="4"/>
      <c r="K88" s="54"/>
      <c r="L88" s="57"/>
      <c r="M88" s="57"/>
      <c r="N88" s="57"/>
      <c r="O88" s="57"/>
      <c r="P88" s="57"/>
      <c r="Q88" s="57"/>
      <c r="R88" s="57"/>
      <c r="S88" s="4"/>
    </row>
    <row r="89" spans="2:19" x14ac:dyDescent="0.25">
      <c r="B89" s="56"/>
      <c r="C89" s="57"/>
      <c r="D89" s="57"/>
      <c r="E89" s="57"/>
      <c r="F89" s="57"/>
      <c r="G89" s="57"/>
      <c r="H89" s="57"/>
      <c r="I89" s="57"/>
      <c r="J89" s="4"/>
      <c r="K89" s="56"/>
      <c r="L89" s="57"/>
      <c r="M89" s="57"/>
      <c r="N89" s="57"/>
      <c r="O89" s="57"/>
      <c r="P89" s="57"/>
      <c r="Q89" s="57"/>
      <c r="R89" s="57"/>
      <c r="S89" s="4"/>
    </row>
    <row r="90" spans="2:19" x14ac:dyDescent="0.25">
      <c r="B90" s="4"/>
      <c r="C90" s="57"/>
      <c r="D90" s="4"/>
      <c r="E90" s="4"/>
      <c r="F90" s="4"/>
      <c r="G90" s="4"/>
      <c r="H90" s="4"/>
      <c r="I90" s="4"/>
      <c r="J90" s="4"/>
      <c r="K90" s="4"/>
      <c r="L90" s="4"/>
      <c r="M90" s="4"/>
      <c r="N90" s="4"/>
      <c r="O90" s="4"/>
      <c r="P90" s="4"/>
      <c r="Q90" s="4"/>
      <c r="R90" s="4"/>
      <c r="S90" s="4"/>
    </row>
    <row r="91" spans="2:19" x14ac:dyDescent="0.25">
      <c r="B91" s="4"/>
      <c r="C91" s="57"/>
      <c r="D91" s="57"/>
      <c r="E91" s="57"/>
      <c r="F91" s="57"/>
      <c r="G91" s="57"/>
      <c r="H91" s="57"/>
      <c r="I91" s="57"/>
      <c r="J91" s="4"/>
      <c r="K91" s="57"/>
      <c r="L91" s="57"/>
      <c r="M91" s="57"/>
      <c r="N91" s="57"/>
      <c r="O91" s="57"/>
      <c r="P91" s="57"/>
      <c r="Q91" s="57"/>
      <c r="R91" s="57"/>
      <c r="S91" s="4"/>
    </row>
    <row r="92" spans="2:19" x14ac:dyDescent="0.25">
      <c r="B92" s="4"/>
      <c r="C92" s="4"/>
      <c r="D92" s="4"/>
      <c r="E92" s="4"/>
      <c r="F92" s="4"/>
      <c r="G92" s="4"/>
      <c r="H92" s="4"/>
      <c r="I92" s="4"/>
      <c r="J92" s="4"/>
      <c r="K92" s="4"/>
      <c r="L92" s="4"/>
      <c r="M92" s="4"/>
      <c r="N92" s="4"/>
      <c r="O92" s="4"/>
      <c r="P92" s="4"/>
      <c r="Q92" s="4"/>
      <c r="R92" s="4"/>
      <c r="S92" s="4"/>
    </row>
  </sheetData>
  <pageMargins left="0.7" right="0.7" top="0.75" bottom="0.75" header="0.3" footer="0.3"/>
  <pageSetup paperSize="9" orientation="portrait" horizontalDpi="0"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72"/>
  <sheetViews>
    <sheetView showGridLines="0" zoomScale="55" zoomScaleNormal="55" workbookViewId="0">
      <selection activeCell="C51" sqref="C51:J51"/>
    </sheetView>
  </sheetViews>
  <sheetFormatPr defaultColWidth="9.140625" defaultRowHeight="15" x14ac:dyDescent="0.25"/>
  <cols>
    <col min="1" max="1" width="1.7109375" style="4" customWidth="1"/>
    <col min="2" max="2" width="8" style="4" customWidth="1"/>
    <col min="3" max="4" width="10.85546875" style="4" customWidth="1"/>
    <col min="5" max="6" width="11" style="4" customWidth="1"/>
    <col min="7" max="8" width="10.85546875" style="4" customWidth="1"/>
    <col min="9" max="9" width="10.28515625" style="4" customWidth="1"/>
    <col min="10" max="10" width="10.5703125" style="4" customWidth="1"/>
    <col min="11" max="11" width="1.7109375" style="4" customWidth="1"/>
    <col min="12" max="12" width="10" style="4" customWidth="1"/>
    <col min="13" max="15" width="11" style="4" customWidth="1"/>
    <col min="16" max="16" width="11.28515625" style="4" customWidth="1"/>
    <col min="17" max="17" width="11" style="4" customWidth="1"/>
    <col min="18" max="18" width="10.85546875" style="4" customWidth="1"/>
    <col min="19" max="19" width="11" style="4" customWidth="1"/>
    <col min="20" max="20" width="11.28515625" style="4" customWidth="1"/>
    <col min="21" max="21" width="1.42578125" style="4" customWidth="1"/>
    <col min="22" max="22" width="10" style="4" customWidth="1"/>
    <col min="23" max="30" width="11.28515625" style="4" customWidth="1"/>
    <col min="31" max="16384" width="9.140625" style="4"/>
  </cols>
  <sheetData>
    <row r="1" spans="2:31" ht="15.75" thickBot="1" x14ac:dyDescent="0.3">
      <c r="AE1" s="172"/>
    </row>
    <row r="2" spans="2:31" x14ac:dyDescent="0.25">
      <c r="B2" s="122" t="s">
        <v>0</v>
      </c>
      <c r="C2" s="257" t="str">
        <f>CONCATENATE('Base Year Population'!B$11,"(Baseline)")</f>
        <v>NORTOPIA(Baseline)</v>
      </c>
      <c r="D2" s="258"/>
      <c r="E2" s="258"/>
      <c r="F2" s="258"/>
      <c r="G2" s="258"/>
      <c r="H2" s="258"/>
      <c r="I2" s="258"/>
      <c r="J2" s="259"/>
      <c r="L2" s="122" t="s">
        <v>21</v>
      </c>
      <c r="M2" s="257" t="str">
        <f>C2</f>
        <v>NORTOPIA(Baseline)</v>
      </c>
      <c r="N2" s="258"/>
      <c r="O2" s="258"/>
      <c r="P2" s="258"/>
      <c r="Q2" s="258"/>
      <c r="R2" s="258"/>
      <c r="S2" s="258"/>
      <c r="T2" s="259"/>
      <c r="V2" s="122" t="s">
        <v>31</v>
      </c>
      <c r="W2" s="257" t="str">
        <f>C2</f>
        <v>NORTOPIA(Baseline)</v>
      </c>
      <c r="X2" s="258"/>
      <c r="Y2" s="258"/>
      <c r="Z2" s="258"/>
      <c r="AA2" s="258"/>
      <c r="AB2" s="258"/>
      <c r="AC2" s="258"/>
      <c r="AD2" s="259"/>
    </row>
    <row r="3" spans="2:31" x14ac:dyDescent="0.25">
      <c r="B3" s="123" t="s">
        <v>25</v>
      </c>
      <c r="C3" s="124">
        <f>'Base Year Population'!$C$3</f>
        <v>2015</v>
      </c>
      <c r="D3" s="124">
        <f>'Base Year Population'!$E$3</f>
        <v>2020</v>
      </c>
      <c r="E3" s="124">
        <f>'Base Year Population'!$F$3</f>
        <v>2025</v>
      </c>
      <c r="F3" s="124">
        <f>'Base Year Population'!$G$3</f>
        <v>2030</v>
      </c>
      <c r="G3" s="124">
        <f>'Base Year Population'!$H$3</f>
        <v>2035</v>
      </c>
      <c r="H3" s="124">
        <f>'Base Year Population'!$I$3</f>
        <v>2040</v>
      </c>
      <c r="I3" s="124">
        <f>'Base Year Population'!$J$3</f>
        <v>2045</v>
      </c>
      <c r="J3" s="136">
        <f>'Base Year Population'!$K$3</f>
        <v>2050</v>
      </c>
      <c r="K3" s="47"/>
      <c r="L3" s="123" t="s">
        <v>25</v>
      </c>
      <c r="M3" s="124">
        <f>'Base Year Population'!$C$3</f>
        <v>2015</v>
      </c>
      <c r="N3" s="124">
        <f>'Base Year Population'!$E$3</f>
        <v>2020</v>
      </c>
      <c r="O3" s="124">
        <f>'Base Year Population'!$F$3</f>
        <v>2025</v>
      </c>
      <c r="P3" s="124">
        <f>'Base Year Population'!$G$3</f>
        <v>2030</v>
      </c>
      <c r="Q3" s="124">
        <f>'Base Year Population'!$H$3</f>
        <v>2035</v>
      </c>
      <c r="R3" s="124">
        <f>'Base Year Population'!$I$3</f>
        <v>2040</v>
      </c>
      <c r="S3" s="124">
        <f>'Base Year Population'!$J$3</f>
        <v>2045</v>
      </c>
      <c r="T3" s="136">
        <f>'Base Year Population'!$K$3</f>
        <v>2050</v>
      </c>
      <c r="U3" s="47"/>
      <c r="V3" s="123" t="s">
        <v>25</v>
      </c>
      <c r="W3" s="124">
        <f>'Base Year Population'!$C$3</f>
        <v>2015</v>
      </c>
      <c r="X3" s="124">
        <f>'Base Year Population'!$E$3</f>
        <v>2020</v>
      </c>
      <c r="Y3" s="124">
        <f>'Base Year Population'!$F$3</f>
        <v>2025</v>
      </c>
      <c r="Z3" s="124">
        <f>'Base Year Population'!$G$3</f>
        <v>2030</v>
      </c>
      <c r="AA3" s="124">
        <f>'Base Year Population'!$H$3</f>
        <v>2035</v>
      </c>
      <c r="AB3" s="124">
        <f>'Base Year Population'!$I$3</f>
        <v>2040</v>
      </c>
      <c r="AC3" s="124">
        <f>'Base Year Population'!$J$3</f>
        <v>2045</v>
      </c>
      <c r="AD3" s="136">
        <f>'Base Year Population'!$K$3</f>
        <v>2050</v>
      </c>
    </row>
    <row r="4" spans="2:31" x14ac:dyDescent="0.25">
      <c r="B4" s="126" t="s">
        <v>1</v>
      </c>
      <c r="C4" s="127">
        <f>Basecalc!$C$4</f>
        <v>125</v>
      </c>
      <c r="D4" s="127">
        <f>Basecalc!$D$4</f>
        <v>131.11901406296778</v>
      </c>
      <c r="E4" s="127">
        <f>Basecalc!$E$4</f>
        <v>124.23794357651376</v>
      </c>
      <c r="F4" s="127">
        <f>Basecalc!$F$4</f>
        <v>120.78202528873604</v>
      </c>
      <c r="G4" s="127">
        <f>Basecalc!$G$4</f>
        <v>119.72607938896972</v>
      </c>
      <c r="H4" s="127">
        <f>Basecalc!$H$4</f>
        <v>118.15232697321296</v>
      </c>
      <c r="I4" s="127">
        <f>Basecalc!$I$4</f>
        <v>115.2029466623972</v>
      </c>
      <c r="J4" s="135">
        <f>Basecalc!$J$4</f>
        <v>111.75485284224013</v>
      </c>
      <c r="K4" s="70"/>
      <c r="L4" s="125" t="s">
        <v>1</v>
      </c>
      <c r="M4" s="127">
        <f>Basecalc!$M$4</f>
        <v>125</v>
      </c>
      <c r="N4" s="127">
        <f>Basecalc!$N$4</f>
        <v>121.12908990427792</v>
      </c>
      <c r="O4" s="127">
        <f>Basecalc!$O$4</f>
        <v>114.68214022447425</v>
      </c>
      <c r="P4" s="127">
        <f>Basecalc!$P$4</f>
        <v>111.49110988191019</v>
      </c>
      <c r="Q4" s="127">
        <f>Basecalc!$Q$4</f>
        <v>110.51638107058741</v>
      </c>
      <c r="R4" s="127">
        <f>Basecalc!$R$4</f>
        <v>109.06368643777348</v>
      </c>
      <c r="S4" s="127">
        <f>Basecalc!$S$4</f>
        <v>106.34118153453012</v>
      </c>
      <c r="T4" s="135">
        <f>Basecalc!$T$4</f>
        <v>103.15832570052942</v>
      </c>
      <c r="U4" s="70"/>
      <c r="V4" s="125" t="s">
        <v>1</v>
      </c>
      <c r="W4" s="127">
        <f>C4+M4</f>
        <v>250</v>
      </c>
      <c r="X4" s="127">
        <f t="shared" ref="X4:X22" si="0">D4+N4</f>
        <v>252.2481039672457</v>
      </c>
      <c r="Y4" s="127">
        <f t="shared" ref="Y4:Y22" si="1">E4+O4</f>
        <v>238.92008380098801</v>
      </c>
      <c r="Z4" s="127">
        <f t="shared" ref="Z4:Z22" si="2">F4+P4</f>
        <v>232.27313517064624</v>
      </c>
      <c r="AA4" s="127">
        <f t="shared" ref="AA4:AA22" si="3">G4+Q4</f>
        <v>230.24246045955715</v>
      </c>
      <c r="AB4" s="127">
        <f t="shared" ref="AB4:AB22" si="4">H4+R4</f>
        <v>227.21601341098645</v>
      </c>
      <c r="AC4" s="127">
        <f t="shared" ref="AC4:AC22" si="5">I4+S4</f>
        <v>221.54412819692732</v>
      </c>
      <c r="AD4" s="135">
        <f t="shared" ref="AD4:AD22" si="6">J4+T4</f>
        <v>214.91317854276954</v>
      </c>
    </row>
    <row r="5" spans="2:31" x14ac:dyDescent="0.25">
      <c r="B5" s="126" t="s">
        <v>2</v>
      </c>
      <c r="C5" s="127">
        <f>Basecalc!$C$5</f>
        <v>130</v>
      </c>
      <c r="D5" s="127">
        <f>Basecalc!$D$5</f>
        <v>126.25</v>
      </c>
      <c r="E5" s="127">
        <f>Basecalc!$E$5</f>
        <v>132.43020420359747</v>
      </c>
      <c r="F5" s="127">
        <f>Basecalc!$F$5</f>
        <v>125.48032301227889</v>
      </c>
      <c r="G5" s="127">
        <f>Basecalc!$G$5</f>
        <v>121.9898455416234</v>
      </c>
      <c r="H5" s="127">
        <f>Basecalc!$H$5</f>
        <v>120.92334018285942</v>
      </c>
      <c r="I5" s="127">
        <f>Basecalc!$I$5</f>
        <v>119.33385024294509</v>
      </c>
      <c r="J5" s="135">
        <f>Basecalc!$J$5</f>
        <v>116.35497612902118</v>
      </c>
      <c r="K5" s="70"/>
      <c r="L5" s="125" t="s">
        <v>2</v>
      </c>
      <c r="M5" s="127">
        <f>Basecalc!$M$5</f>
        <v>130</v>
      </c>
      <c r="N5" s="127">
        <f>Basecalc!$N$5</f>
        <v>126.25</v>
      </c>
      <c r="O5" s="127">
        <f>Basecalc!$O$5</f>
        <v>122.3403808033207</v>
      </c>
      <c r="P5" s="127">
        <f>Basecalc!$P$5</f>
        <v>115.82896162671899</v>
      </c>
      <c r="Q5" s="127">
        <f>Basecalc!$Q$5</f>
        <v>112.60602098072928</v>
      </c>
      <c r="R5" s="127">
        <f>Basecalc!$R$5</f>
        <v>111.62154488129329</v>
      </c>
      <c r="S5" s="127">
        <f>Basecalc!$S$5</f>
        <v>110.15432330215123</v>
      </c>
      <c r="T5" s="135">
        <f>Basecalc!$T$5</f>
        <v>107.40459334987543</v>
      </c>
      <c r="U5" s="70"/>
      <c r="V5" s="125" t="s">
        <v>2</v>
      </c>
      <c r="W5" s="127">
        <f t="shared" ref="W5:W22" si="7">C5+M5</f>
        <v>260</v>
      </c>
      <c r="X5" s="127">
        <f t="shared" si="0"/>
        <v>252.5</v>
      </c>
      <c r="Y5" s="127">
        <f t="shared" si="1"/>
        <v>254.77058500691817</v>
      </c>
      <c r="Z5" s="127">
        <f t="shared" si="2"/>
        <v>241.30928463899789</v>
      </c>
      <c r="AA5" s="127">
        <f t="shared" si="3"/>
        <v>234.59586652235268</v>
      </c>
      <c r="AB5" s="127">
        <f t="shared" si="4"/>
        <v>232.54488506415271</v>
      </c>
      <c r="AC5" s="127">
        <f t="shared" si="5"/>
        <v>229.48817354509632</v>
      </c>
      <c r="AD5" s="135">
        <f t="shared" si="6"/>
        <v>223.75956947889659</v>
      </c>
    </row>
    <row r="6" spans="2:31" x14ac:dyDescent="0.25">
      <c r="B6" s="126" t="s">
        <v>3</v>
      </c>
      <c r="C6" s="127">
        <f>Basecalc!$C$6</f>
        <v>140</v>
      </c>
      <c r="D6" s="127">
        <f>Basecalc!$D$6</f>
        <v>130.61750000000001</v>
      </c>
      <c r="E6" s="127">
        <f>Basecalc!$E$6</f>
        <v>126.84968749999999</v>
      </c>
      <c r="F6" s="127">
        <f>Basecalc!$F$6</f>
        <v>133.05924767356456</v>
      </c>
      <c r="G6" s="127">
        <f>Basecalc!$G$6</f>
        <v>126.07635454658721</v>
      </c>
      <c r="H6" s="127">
        <f>Basecalc!$H$6</f>
        <v>122.5692973079461</v>
      </c>
      <c r="I6" s="127">
        <f>Basecalc!$I$6</f>
        <v>121.497726048728</v>
      </c>
      <c r="J6" s="135">
        <f>Basecalc!$J$6</f>
        <v>119.90068603159908</v>
      </c>
      <c r="K6" s="70"/>
      <c r="L6" s="125" t="s">
        <v>3</v>
      </c>
      <c r="M6" s="127">
        <f>Basecalc!$M$6</f>
        <v>140</v>
      </c>
      <c r="N6" s="127">
        <f>Basecalc!$N$6</f>
        <v>130.61750000000001</v>
      </c>
      <c r="O6" s="127">
        <f>Basecalc!$O$6</f>
        <v>126.84968749999999</v>
      </c>
      <c r="P6" s="127">
        <f>Basecalc!$P$6</f>
        <v>122.92149761213646</v>
      </c>
      <c r="Q6" s="127">
        <f>Basecalc!$Q$6</f>
        <v>116.3791491944459</v>
      </c>
      <c r="R6" s="127">
        <f>Basecalc!$R$6</f>
        <v>113.14089958038775</v>
      </c>
      <c r="S6" s="127">
        <f>Basecalc!$S$6</f>
        <v>112.15174721947943</v>
      </c>
      <c r="T6" s="135">
        <f>Basecalc!$T$6</f>
        <v>110.67755633783645</v>
      </c>
      <c r="U6" s="70"/>
      <c r="V6" s="125" t="s">
        <v>3</v>
      </c>
      <c r="W6" s="127">
        <f t="shared" si="7"/>
        <v>280</v>
      </c>
      <c r="X6" s="127">
        <f t="shared" si="0"/>
        <v>261.23500000000001</v>
      </c>
      <c r="Y6" s="127">
        <f t="shared" si="1"/>
        <v>253.69937499999997</v>
      </c>
      <c r="Z6" s="127">
        <f t="shared" si="2"/>
        <v>255.980745285701</v>
      </c>
      <c r="AA6" s="127">
        <f t="shared" si="3"/>
        <v>242.45550374103311</v>
      </c>
      <c r="AB6" s="127">
        <f t="shared" si="4"/>
        <v>235.71019688833385</v>
      </c>
      <c r="AC6" s="127">
        <f t="shared" si="5"/>
        <v>233.64947326820743</v>
      </c>
      <c r="AD6" s="135">
        <f t="shared" si="6"/>
        <v>230.57824236943554</v>
      </c>
    </row>
    <row r="7" spans="2:31" x14ac:dyDescent="0.25">
      <c r="B7" s="126" t="s">
        <v>4</v>
      </c>
      <c r="C7" s="127">
        <f>Basecalc!$C$7</f>
        <v>150</v>
      </c>
      <c r="D7" s="127">
        <f>Basecalc!$D$7</f>
        <v>139.965</v>
      </c>
      <c r="E7" s="127">
        <f>Basecalc!$E$7</f>
        <v>130.58484562500001</v>
      </c>
      <c r="F7" s="127">
        <f>Basecalc!$F$7</f>
        <v>126.81797507812499</v>
      </c>
      <c r="G7" s="127">
        <f>Basecalc!$G$7</f>
        <v>133.02598286164616</v>
      </c>
      <c r="H7" s="127">
        <f>Basecalc!$H$7</f>
        <v>126.04483545795057</v>
      </c>
      <c r="I7" s="127">
        <f>Basecalc!$I$7</f>
        <v>122.53865498361911</v>
      </c>
      <c r="J7" s="135">
        <f>Basecalc!$J$7</f>
        <v>121.46735161721581</v>
      </c>
      <c r="K7" s="70"/>
      <c r="L7" s="125" t="s">
        <v>4</v>
      </c>
      <c r="M7" s="127">
        <f>Basecalc!$M$7</f>
        <v>135</v>
      </c>
      <c r="N7" s="127">
        <f>Basecalc!$N$7</f>
        <v>139.965</v>
      </c>
      <c r="O7" s="127">
        <f>Basecalc!$O$7</f>
        <v>130.58484562500001</v>
      </c>
      <c r="P7" s="127">
        <f>Basecalc!$P$7</f>
        <v>126.81797507812499</v>
      </c>
      <c r="Q7" s="127">
        <f>Basecalc!$Q$7</f>
        <v>122.89076723773343</v>
      </c>
      <c r="R7" s="127">
        <f>Basecalc!$R$7</f>
        <v>116.35005440714728</v>
      </c>
      <c r="S7" s="127">
        <f>Basecalc!$S$7</f>
        <v>113.11261435549265</v>
      </c>
      <c r="T7" s="135">
        <f>Basecalc!$T$7</f>
        <v>112.12370928267457</v>
      </c>
      <c r="U7" s="70"/>
      <c r="V7" s="125" t="s">
        <v>4</v>
      </c>
      <c r="W7" s="127">
        <f t="shared" si="7"/>
        <v>285</v>
      </c>
      <c r="X7" s="127">
        <f t="shared" si="0"/>
        <v>279.93</v>
      </c>
      <c r="Y7" s="127">
        <f t="shared" si="1"/>
        <v>261.16969125000003</v>
      </c>
      <c r="Z7" s="127">
        <f t="shared" si="2"/>
        <v>253.63595015624998</v>
      </c>
      <c r="AA7" s="127">
        <f t="shared" si="3"/>
        <v>255.91675009937958</v>
      </c>
      <c r="AB7" s="127">
        <f t="shared" si="4"/>
        <v>242.39488986509787</v>
      </c>
      <c r="AC7" s="127">
        <f t="shared" si="5"/>
        <v>235.65126933911176</v>
      </c>
      <c r="AD7" s="135">
        <f t="shared" si="6"/>
        <v>233.59106089989038</v>
      </c>
    </row>
    <row r="8" spans="2:31" x14ac:dyDescent="0.25">
      <c r="B8" s="126" t="s">
        <v>5</v>
      </c>
      <c r="C8" s="127">
        <f>Basecalc!$C$8</f>
        <v>155</v>
      </c>
      <c r="D8" s="127">
        <f>Basecalc!$D$8</f>
        <v>150.5625</v>
      </c>
      <c r="E8" s="127">
        <f>Basecalc!$E$8</f>
        <v>140.48986875</v>
      </c>
      <c r="F8" s="127">
        <f>Basecalc!$F$8</f>
        <v>131.07453879609375</v>
      </c>
      <c r="G8" s="127">
        <f>Basecalc!$G$8</f>
        <v>127.29354248466797</v>
      </c>
      <c r="H8" s="127">
        <f>Basecalc!$H$8</f>
        <v>133.52483029737735</v>
      </c>
      <c r="I8" s="127">
        <f>Basecalc!$I$8</f>
        <v>126.51750359091788</v>
      </c>
      <c r="J8" s="135">
        <f>Basecalc!$J$8</f>
        <v>122.99817493980768</v>
      </c>
      <c r="K8" s="70"/>
      <c r="L8" s="125" t="s">
        <v>5</v>
      </c>
      <c r="M8" s="127">
        <f>Basecalc!$M$8</f>
        <v>130</v>
      </c>
      <c r="N8" s="127">
        <f>Basecalc!$N$8</f>
        <v>132.80625000000001</v>
      </c>
      <c r="O8" s="127">
        <f>Basecalc!$O$8</f>
        <v>137.69056874999998</v>
      </c>
      <c r="P8" s="127">
        <f>Basecalc!$P$8</f>
        <v>128.46284188359377</v>
      </c>
      <c r="Q8" s="127">
        <f>Basecalc!$Q$8</f>
        <v>124.75718298310547</v>
      </c>
      <c r="R8" s="127">
        <f>Basecalc!$R$8</f>
        <v>120.89379227012026</v>
      </c>
      <c r="S8" s="127">
        <f>Basecalc!$S$8</f>
        <v>114.45936602303115</v>
      </c>
      <c r="T8" s="135">
        <f>Basecalc!$T$8</f>
        <v>111.2745343722159</v>
      </c>
      <c r="U8" s="70"/>
      <c r="V8" s="125" t="s">
        <v>5</v>
      </c>
      <c r="W8" s="127">
        <f t="shared" si="7"/>
        <v>285</v>
      </c>
      <c r="X8" s="127">
        <f t="shared" si="0"/>
        <v>283.36874999999998</v>
      </c>
      <c r="Y8" s="127">
        <f t="shared" si="1"/>
        <v>278.18043749999998</v>
      </c>
      <c r="Z8" s="127">
        <f t="shared" si="2"/>
        <v>259.53738067968754</v>
      </c>
      <c r="AA8" s="127">
        <f t="shared" si="3"/>
        <v>252.05072546777342</v>
      </c>
      <c r="AB8" s="127">
        <f t="shared" si="4"/>
        <v>254.41862256749761</v>
      </c>
      <c r="AC8" s="127">
        <f t="shared" si="5"/>
        <v>240.97686961394902</v>
      </c>
      <c r="AD8" s="135">
        <f t="shared" si="6"/>
        <v>234.27270931202358</v>
      </c>
    </row>
    <row r="9" spans="2:31" x14ac:dyDescent="0.25">
      <c r="B9" s="126" t="s">
        <v>6</v>
      </c>
      <c r="C9" s="127">
        <f>Basecalc!$C$9</f>
        <v>160</v>
      </c>
      <c r="D9" s="127">
        <f>Basecalc!$D$9</f>
        <v>149.96250000000001</v>
      </c>
      <c r="E9" s="127">
        <f>Basecalc!$E$9</f>
        <v>145.66921875</v>
      </c>
      <c r="F9" s="127">
        <f>Basecalc!$F$9</f>
        <v>135.923948015625</v>
      </c>
      <c r="G9" s="127">
        <f>Basecalc!$G$9</f>
        <v>126.81461628522069</v>
      </c>
      <c r="H9" s="127">
        <f>Basecalc!$H$9</f>
        <v>123.15650235391625</v>
      </c>
      <c r="I9" s="127">
        <f>Basecalc!$I$9</f>
        <v>129.18527331271258</v>
      </c>
      <c r="J9" s="135">
        <f>Basecalc!$J$9</f>
        <v>122.40568472421305</v>
      </c>
      <c r="K9" s="70"/>
      <c r="L9" s="125" t="s">
        <v>6</v>
      </c>
      <c r="M9" s="127">
        <f>Basecalc!$M$9</f>
        <v>135</v>
      </c>
      <c r="N9" s="127">
        <f>Basecalc!$N$9</f>
        <v>120.57500000000002</v>
      </c>
      <c r="O9" s="127">
        <f>Basecalc!$O$9</f>
        <v>123.17779687500001</v>
      </c>
      <c r="P9" s="127">
        <f>Basecalc!$P$9</f>
        <v>127.708002515625</v>
      </c>
      <c r="Q9" s="127">
        <f>Basecalc!$Q$9</f>
        <v>119.14928584703321</v>
      </c>
      <c r="R9" s="127">
        <f>Basecalc!$R$9</f>
        <v>115.71228721683032</v>
      </c>
      <c r="S9" s="127">
        <f>Basecalc!$S$9</f>
        <v>112.12899233053655</v>
      </c>
      <c r="T9" s="135">
        <f>Basecalc!$T$9</f>
        <v>106.16106198636139</v>
      </c>
      <c r="U9" s="70"/>
      <c r="V9" s="125" t="s">
        <v>6</v>
      </c>
      <c r="W9" s="127">
        <f t="shared" si="7"/>
        <v>295</v>
      </c>
      <c r="X9" s="127">
        <f t="shared" si="0"/>
        <v>270.53750000000002</v>
      </c>
      <c r="Y9" s="127">
        <f t="shared" si="1"/>
        <v>268.84701562500004</v>
      </c>
      <c r="Z9" s="127">
        <f t="shared" si="2"/>
        <v>263.63195053125003</v>
      </c>
      <c r="AA9" s="127">
        <f t="shared" si="3"/>
        <v>245.96390213225391</v>
      </c>
      <c r="AB9" s="127">
        <f t="shared" si="4"/>
        <v>238.86878957074657</v>
      </c>
      <c r="AC9" s="127">
        <f t="shared" si="5"/>
        <v>241.31426564324914</v>
      </c>
      <c r="AD9" s="135">
        <f t="shared" si="6"/>
        <v>228.56674671057442</v>
      </c>
    </row>
    <row r="10" spans="2:31" x14ac:dyDescent="0.25">
      <c r="B10" s="126" t="s">
        <v>7</v>
      </c>
      <c r="C10" s="127">
        <f>Basecalc!$C$10</f>
        <v>165</v>
      </c>
      <c r="D10" s="127">
        <f>Basecalc!$D$10</f>
        <v>159.44</v>
      </c>
      <c r="E10" s="127">
        <f>Basecalc!$E$10</f>
        <v>149.43763125000001</v>
      </c>
      <c r="F10" s="127">
        <f>Basecalc!$F$10</f>
        <v>145.159376484375</v>
      </c>
      <c r="G10" s="127">
        <f>Basecalc!$G$10</f>
        <v>135.44821419757031</v>
      </c>
      <c r="H10" s="127">
        <f>Basecalc!$H$10</f>
        <v>126.37076512822242</v>
      </c>
      <c r="I10" s="127">
        <f>Basecalc!$I$10</f>
        <v>122.72545459567755</v>
      </c>
      <c r="J10" s="135">
        <f>Basecalc!$J$10</f>
        <v>128.73312485611808</v>
      </c>
      <c r="K10" s="70"/>
      <c r="L10" s="125" t="s">
        <v>7</v>
      </c>
      <c r="M10" s="127">
        <f>Basecalc!$M$10</f>
        <v>140</v>
      </c>
      <c r="N10" s="127">
        <f>Basecalc!$N$10</f>
        <v>127.7775</v>
      </c>
      <c r="O10" s="127">
        <f>Basecalc!$O$10</f>
        <v>114.12423750000002</v>
      </c>
      <c r="P10" s="127">
        <f>Basecalc!$P$10</f>
        <v>116.58778474218751</v>
      </c>
      <c r="Q10" s="127">
        <f>Basecalc!$Q$10</f>
        <v>120.87562438103906</v>
      </c>
      <c r="R10" s="127">
        <f>Basecalc!$R$10</f>
        <v>112.77479905421694</v>
      </c>
      <c r="S10" s="127">
        <f>Basecalc!$S$10</f>
        <v>109.5216798507299</v>
      </c>
      <c r="T10" s="135">
        <f>Basecalc!$T$10</f>
        <v>106.13009124085283</v>
      </c>
      <c r="U10" s="70"/>
      <c r="V10" s="125" t="s">
        <v>7</v>
      </c>
      <c r="W10" s="127">
        <f t="shared" si="7"/>
        <v>305</v>
      </c>
      <c r="X10" s="127">
        <f t="shared" si="0"/>
        <v>287.21749999999997</v>
      </c>
      <c r="Y10" s="127">
        <f t="shared" si="1"/>
        <v>263.56186875000003</v>
      </c>
      <c r="Z10" s="127">
        <f t="shared" si="2"/>
        <v>261.74716122656253</v>
      </c>
      <c r="AA10" s="127">
        <f t="shared" si="3"/>
        <v>256.32383857860935</v>
      </c>
      <c r="AB10" s="127">
        <f t="shared" si="4"/>
        <v>239.14556418243936</v>
      </c>
      <c r="AC10" s="127">
        <f t="shared" si="5"/>
        <v>232.24713444640744</v>
      </c>
      <c r="AD10" s="135">
        <f t="shared" si="6"/>
        <v>234.86321609697092</v>
      </c>
    </row>
    <row r="11" spans="2:31" x14ac:dyDescent="0.25">
      <c r="B11" s="126" t="s">
        <v>8</v>
      </c>
      <c r="C11" s="127">
        <f>Basecalc!$C$11</f>
        <v>170</v>
      </c>
      <c r="D11" s="127">
        <f>Basecalc!$D$11</f>
        <v>164.42250000000001</v>
      </c>
      <c r="E11" s="127">
        <f>Basecalc!$E$11</f>
        <v>158.88195999999999</v>
      </c>
      <c r="F11" s="127">
        <f>Basecalc!$F$11</f>
        <v>148.91459954062501</v>
      </c>
      <c r="G11" s="127">
        <f>Basecalc!$G$11</f>
        <v>144.65131866667969</v>
      </c>
      <c r="H11" s="127">
        <f>Basecalc!$H$11</f>
        <v>134.97414544787881</v>
      </c>
      <c r="I11" s="127">
        <f>Basecalc!$I$11</f>
        <v>125.92846745027364</v>
      </c>
      <c r="J11" s="135">
        <f>Basecalc!$J$11</f>
        <v>122.29591550459267</v>
      </c>
      <c r="K11" s="70"/>
      <c r="L11" s="125" t="s">
        <v>8</v>
      </c>
      <c r="M11" s="127">
        <f>Basecalc!$M$11</f>
        <v>140</v>
      </c>
      <c r="N11" s="127">
        <f>Basecalc!$N$11</f>
        <v>136.01</v>
      </c>
      <c r="O11" s="127">
        <f>Basecalc!$O$11</f>
        <v>124.13584125</v>
      </c>
      <c r="P11" s="127">
        <f>Basecalc!$P$11</f>
        <v>110.87169673125001</v>
      </c>
      <c r="Q11" s="127">
        <f>Basecalc!$Q$11</f>
        <v>113.26503287703517</v>
      </c>
      <c r="R11" s="127">
        <f>Basecalc!$R$11</f>
        <v>117.43066908617944</v>
      </c>
      <c r="S11" s="127">
        <f>Basecalc!$S$11</f>
        <v>109.56071728117175</v>
      </c>
      <c r="T11" s="135">
        <f>Basecalc!$T$11</f>
        <v>106.40031197498409</v>
      </c>
      <c r="U11" s="70"/>
      <c r="V11" s="125" t="s">
        <v>8</v>
      </c>
      <c r="W11" s="127">
        <f t="shared" si="7"/>
        <v>310</v>
      </c>
      <c r="X11" s="127">
        <f t="shared" si="0"/>
        <v>300.4325</v>
      </c>
      <c r="Y11" s="127">
        <f t="shared" si="1"/>
        <v>283.01780124999999</v>
      </c>
      <c r="Z11" s="127">
        <f t="shared" si="2"/>
        <v>259.78629627187502</v>
      </c>
      <c r="AA11" s="127">
        <f t="shared" si="3"/>
        <v>257.91635154371488</v>
      </c>
      <c r="AB11" s="127">
        <f t="shared" si="4"/>
        <v>252.40481453405823</v>
      </c>
      <c r="AC11" s="127">
        <f t="shared" si="5"/>
        <v>235.48918473144539</v>
      </c>
      <c r="AD11" s="135">
        <f t="shared" si="6"/>
        <v>228.69622747957675</v>
      </c>
    </row>
    <row r="12" spans="2:31" x14ac:dyDescent="0.25">
      <c r="B12" s="126" t="s">
        <v>9</v>
      </c>
      <c r="C12" s="127">
        <f>Basecalc!$C$12</f>
        <v>175</v>
      </c>
      <c r="D12" s="127">
        <f>Basecalc!$D$12</f>
        <v>169.41246129999999</v>
      </c>
      <c r="E12" s="127">
        <f>Basecalc!$E$12</f>
        <v>163.86136376209581</v>
      </c>
      <c r="F12" s="127">
        <f>Basecalc!$F$12</f>
        <v>158.34653188759495</v>
      </c>
      <c r="G12" s="127">
        <f>Basecalc!$G$12</f>
        <v>148.41905422929889</v>
      </c>
      <c r="H12" s="127">
        <f>Basecalc!$H$12</f>
        <v>144.17599657149779</v>
      </c>
      <c r="I12" s="127">
        <f>Basecalc!$I$12</f>
        <v>134.53618417987414</v>
      </c>
      <c r="J12" s="135">
        <f>Basecalc!$J$12</f>
        <v>125.5249813778928</v>
      </c>
      <c r="K12" s="70"/>
      <c r="L12" s="125" t="s">
        <v>9</v>
      </c>
      <c r="M12" s="127">
        <f>Basecalc!$M$12</f>
        <v>155</v>
      </c>
      <c r="N12" s="127">
        <f>Basecalc!$N$12</f>
        <v>136.71614459999998</v>
      </c>
      <c r="O12" s="127">
        <f>Basecalc!$O$12</f>
        <v>132.82562910053457</v>
      </c>
      <c r="P12" s="127">
        <f>Basecalc!$P$12</f>
        <v>121.23478983772338</v>
      </c>
      <c r="Q12" s="127">
        <f>Basecalc!$Q$12</f>
        <v>108.2853134146072</v>
      </c>
      <c r="R12" s="127">
        <f>Basecalc!$R$12</f>
        <v>110.6275449955258</v>
      </c>
      <c r="S12" s="127">
        <f>Basecalc!$S$12</f>
        <v>114.70101913952735</v>
      </c>
      <c r="T12" s="135">
        <f>Basecalc!$T$12</f>
        <v>107.0184605985925</v>
      </c>
      <c r="U12" s="70"/>
      <c r="V12" s="125" t="s">
        <v>9</v>
      </c>
      <c r="W12" s="127">
        <f t="shared" si="7"/>
        <v>330</v>
      </c>
      <c r="X12" s="127">
        <f t="shared" si="0"/>
        <v>306.12860589999997</v>
      </c>
      <c r="Y12" s="127">
        <f t="shared" si="1"/>
        <v>296.6869928626304</v>
      </c>
      <c r="Z12" s="127">
        <f t="shared" si="2"/>
        <v>279.58132172531833</v>
      </c>
      <c r="AA12" s="127">
        <f t="shared" si="3"/>
        <v>256.7043676439061</v>
      </c>
      <c r="AB12" s="127">
        <f t="shared" si="4"/>
        <v>254.80354156702359</v>
      </c>
      <c r="AC12" s="127">
        <f t="shared" si="5"/>
        <v>249.23720331940149</v>
      </c>
      <c r="AD12" s="135">
        <f t="shared" si="6"/>
        <v>232.5434419764853</v>
      </c>
    </row>
    <row r="13" spans="2:31" x14ac:dyDescent="0.25">
      <c r="B13" s="126" t="s">
        <v>10</v>
      </c>
      <c r="C13" s="127">
        <f>Basecalc!$C$13</f>
        <v>180</v>
      </c>
      <c r="D13" s="127">
        <f>Basecalc!$D$13</f>
        <v>174.13877249999999</v>
      </c>
      <c r="E13" s="127">
        <f>Basecalc!$E$13</f>
        <v>168.59185465725511</v>
      </c>
      <c r="F13" s="127">
        <f>Basecalc!$F$13</f>
        <v>163.08013886230111</v>
      </c>
      <c r="G13" s="127">
        <f>Basecalc!$G$13</f>
        <v>157.6034821181978</v>
      </c>
      <c r="H13" s="127">
        <f>Basecalc!$H$13</f>
        <v>147.73355204409529</v>
      </c>
      <c r="I13" s="127">
        <f>Basecalc!$I$13</f>
        <v>143.52057311251315</v>
      </c>
      <c r="J13" s="135">
        <f>Basecalc!$J$13</f>
        <v>133.93420986484912</v>
      </c>
      <c r="K13" s="70"/>
      <c r="L13" s="125" t="s">
        <v>10</v>
      </c>
      <c r="M13" s="127">
        <f>Basecalc!$M$13</f>
        <v>175</v>
      </c>
      <c r="N13" s="127">
        <f>Basecalc!$N$13</f>
        <v>154.23719850000001</v>
      </c>
      <c r="O13" s="127">
        <f>Basecalc!$O$13</f>
        <v>136.05391364267649</v>
      </c>
      <c r="P13" s="127">
        <f>Basecalc!$P$13</f>
        <v>132.19237006739917</v>
      </c>
      <c r="Q13" s="127">
        <f>Basecalc!$Q$13</f>
        <v>120.66588894953861</v>
      </c>
      <c r="R13" s="127">
        <f>Basecalc!$R$13</f>
        <v>107.78517669458411</v>
      </c>
      <c r="S13" s="127">
        <f>Basecalc!$S$13</f>
        <v>110.12463265280452</v>
      </c>
      <c r="T13" s="135">
        <f>Basecalc!$T$13</f>
        <v>114.1877961144349</v>
      </c>
      <c r="U13" s="70"/>
      <c r="V13" s="125" t="s">
        <v>10</v>
      </c>
      <c r="W13" s="127">
        <f t="shared" si="7"/>
        <v>355</v>
      </c>
      <c r="X13" s="127">
        <f t="shared" si="0"/>
        <v>328.37597099999999</v>
      </c>
      <c r="Y13" s="127">
        <f t="shared" si="1"/>
        <v>304.6457682999316</v>
      </c>
      <c r="Z13" s="127">
        <f t="shared" si="2"/>
        <v>295.27250892970028</v>
      </c>
      <c r="AA13" s="127">
        <f t="shared" si="3"/>
        <v>278.26937106773642</v>
      </c>
      <c r="AB13" s="127">
        <f t="shared" si="4"/>
        <v>255.51872873867939</v>
      </c>
      <c r="AC13" s="127">
        <f t="shared" si="5"/>
        <v>253.64520576531766</v>
      </c>
      <c r="AD13" s="135">
        <f t="shared" si="6"/>
        <v>248.12200597928404</v>
      </c>
    </row>
    <row r="14" spans="2:31" x14ac:dyDescent="0.25">
      <c r="B14" s="126" t="s">
        <v>11</v>
      </c>
      <c r="C14" s="127">
        <f>Basecalc!$C$14</f>
        <v>200</v>
      </c>
      <c r="D14" s="127">
        <f>Basecalc!$D$14</f>
        <v>178.67456999999999</v>
      </c>
      <c r="E14" s="127">
        <f>Basecalc!$E$14</f>
        <v>172.87983897818998</v>
      </c>
      <c r="F14" s="127">
        <f>Basecalc!$F$14</f>
        <v>167.39520523633021</v>
      </c>
      <c r="G14" s="127">
        <f>Basecalc!$G$14</f>
        <v>161.94367809671144</v>
      </c>
      <c r="H14" s="127">
        <f>Basecalc!$H$14</f>
        <v>156.52517564870013</v>
      </c>
      <c r="I14" s="127">
        <f>Basecalc!$I$14</f>
        <v>146.74117074889031</v>
      </c>
      <c r="J14" s="135">
        <f>Basecalc!$J$14</f>
        <v>142.57403824286104</v>
      </c>
      <c r="K14" s="70"/>
      <c r="L14" s="125" t="s">
        <v>11</v>
      </c>
      <c r="M14" s="127">
        <f>Basecalc!$M$14</f>
        <v>190</v>
      </c>
      <c r="N14" s="127">
        <f>Basecalc!$N$14</f>
        <v>173.7113875</v>
      </c>
      <c r="O14" s="127">
        <f>Basecalc!$O$14</f>
        <v>153.12214309496827</v>
      </c>
      <c r="P14" s="127">
        <f>Basecalc!$P$14</f>
        <v>135.08821552335712</v>
      </c>
      <c r="Q14" s="127">
        <f>Basecalc!$Q$14</f>
        <v>131.27115769206046</v>
      </c>
      <c r="R14" s="127">
        <f>Basecalc!$R$14</f>
        <v>119.84030561246239</v>
      </c>
      <c r="S14" s="127">
        <f>Basecalc!$S$14</f>
        <v>107.06114351612142</v>
      </c>
      <c r="T14" s="135">
        <f>Basecalc!$T$14</f>
        <v>109.39834789409058</v>
      </c>
      <c r="U14" s="70"/>
      <c r="V14" s="125" t="s">
        <v>11</v>
      </c>
      <c r="W14" s="127">
        <f t="shared" si="7"/>
        <v>390</v>
      </c>
      <c r="X14" s="127">
        <f t="shared" si="0"/>
        <v>352.38595750000002</v>
      </c>
      <c r="Y14" s="127">
        <f t="shared" si="1"/>
        <v>326.00198207315827</v>
      </c>
      <c r="Z14" s="127">
        <f t="shared" si="2"/>
        <v>302.48342075968731</v>
      </c>
      <c r="AA14" s="127">
        <f t="shared" si="3"/>
        <v>293.21483578877189</v>
      </c>
      <c r="AB14" s="127">
        <f t="shared" si="4"/>
        <v>276.36548126116253</v>
      </c>
      <c r="AC14" s="127">
        <f t="shared" si="5"/>
        <v>253.80231426501172</v>
      </c>
      <c r="AD14" s="135">
        <f t="shared" si="6"/>
        <v>251.97238613695163</v>
      </c>
    </row>
    <row r="15" spans="2:31" x14ac:dyDescent="0.25">
      <c r="B15" s="126" t="s">
        <v>12</v>
      </c>
      <c r="C15" s="127">
        <f>Basecalc!$C$15</f>
        <v>215</v>
      </c>
      <c r="D15" s="127">
        <f>Basecalc!$D$15</f>
        <v>198.03996000000001</v>
      </c>
      <c r="E15" s="127">
        <f>Basecalc!$E$15</f>
        <v>176.95850938857384</v>
      </c>
      <c r="F15" s="127">
        <f>Basecalc!$F$15</f>
        <v>171.25260814180288</v>
      </c>
      <c r="G15" s="127">
        <f>Basecalc!$G$15</f>
        <v>165.85107911718279</v>
      </c>
      <c r="H15" s="127">
        <f>Basecalc!$H$15</f>
        <v>160.47968613350309</v>
      </c>
      <c r="I15" s="127">
        <f>Basecalc!$I$15</f>
        <v>155.13843951378567</v>
      </c>
      <c r="J15" s="135">
        <f>Basecalc!$J$15</f>
        <v>145.46709118132441</v>
      </c>
      <c r="K15" s="70"/>
      <c r="L15" s="125" t="s">
        <v>12</v>
      </c>
      <c r="M15" s="127">
        <f>Basecalc!$M$15</f>
        <v>210</v>
      </c>
      <c r="N15" s="127">
        <f>Basecalc!$N$15</f>
        <v>188.13796199999999</v>
      </c>
      <c r="O15" s="127">
        <f>Basecalc!$O$15</f>
        <v>172.04299523889125</v>
      </c>
      <c r="P15" s="127">
        <f>Basecalc!$P$15</f>
        <v>151.68088149702541</v>
      </c>
      <c r="Q15" s="127">
        <f>Basecalc!$Q$15</f>
        <v>133.84210311718553</v>
      </c>
      <c r="R15" s="127">
        <f>Basecalc!$R$15</f>
        <v>130.08444931220347</v>
      </c>
      <c r="S15" s="127">
        <f>Basecalc!$S$15</f>
        <v>118.77857939798442</v>
      </c>
      <c r="T15" s="135">
        <f>Basecalc!$T$15</f>
        <v>106.13158560992511</v>
      </c>
      <c r="U15" s="70"/>
      <c r="V15" s="125" t="s">
        <v>12</v>
      </c>
      <c r="W15" s="127">
        <f t="shared" si="7"/>
        <v>425</v>
      </c>
      <c r="X15" s="127">
        <f t="shared" si="0"/>
        <v>386.17792199999997</v>
      </c>
      <c r="Y15" s="127">
        <f t="shared" si="1"/>
        <v>349.00150462746512</v>
      </c>
      <c r="Z15" s="127">
        <f t="shared" si="2"/>
        <v>322.93348963882829</v>
      </c>
      <c r="AA15" s="127">
        <f t="shared" si="3"/>
        <v>299.69318223436835</v>
      </c>
      <c r="AB15" s="127">
        <f t="shared" si="4"/>
        <v>290.5641354457066</v>
      </c>
      <c r="AC15" s="127">
        <f t="shared" si="5"/>
        <v>273.91701891177007</v>
      </c>
      <c r="AD15" s="135">
        <f t="shared" si="6"/>
        <v>251.59867679124952</v>
      </c>
    </row>
    <row r="16" spans="2:31" x14ac:dyDescent="0.25">
      <c r="B16" s="126" t="s">
        <v>13</v>
      </c>
      <c r="C16" s="127">
        <f>Basecalc!$C$16</f>
        <v>230</v>
      </c>
      <c r="D16" s="127">
        <f>Basecalc!$D$16</f>
        <v>212.36952875</v>
      </c>
      <c r="E16" s="127">
        <f>Basecalc!$E$16</f>
        <v>195.66840601007095</v>
      </c>
      <c r="F16" s="127">
        <f>Basecalc!$F$16</f>
        <v>174.88437580215748</v>
      </c>
      <c r="G16" s="127">
        <f>Basecalc!$G$16</f>
        <v>169.28794746047089</v>
      </c>
      <c r="H16" s="127">
        <f>Basecalc!$H$16</f>
        <v>163.98876151780837</v>
      </c>
      <c r="I16" s="127">
        <f>Basecalc!$I$16</f>
        <v>158.71592162709442</v>
      </c>
      <c r="J16" s="135">
        <f>Basecalc!$J$16</f>
        <v>153.46955979186205</v>
      </c>
      <c r="K16" s="70"/>
      <c r="L16" s="125" t="s">
        <v>13</v>
      </c>
      <c r="M16" s="127">
        <f>Basecalc!$M$16</f>
        <v>225</v>
      </c>
      <c r="N16" s="127">
        <f>Basecalc!$N$16</f>
        <v>207.4307025</v>
      </c>
      <c r="O16" s="127">
        <f>Basecalc!$O$16</f>
        <v>185.88498570956739</v>
      </c>
      <c r="P16" s="127">
        <f>Basecalc!$P$16</f>
        <v>170.02647647431979</v>
      </c>
      <c r="Q16" s="127">
        <f>Basecalc!$Q$16</f>
        <v>149.94075346498849</v>
      </c>
      <c r="R16" s="127">
        <f>Basecalc!$R$16</f>
        <v>132.33920964492594</v>
      </c>
      <c r="S16" s="127">
        <f>Basecalc!$S$16</f>
        <v>128.65474602663178</v>
      </c>
      <c r="T16" s="135">
        <f>Basecalc!$T$16</f>
        <v>117.50083570546407</v>
      </c>
      <c r="U16" s="70"/>
      <c r="V16" s="125" t="s">
        <v>13</v>
      </c>
      <c r="W16" s="127">
        <f t="shared" si="7"/>
        <v>455</v>
      </c>
      <c r="X16" s="127">
        <f t="shared" si="0"/>
        <v>419.80023125000002</v>
      </c>
      <c r="Y16" s="127">
        <f t="shared" si="1"/>
        <v>381.55339171963834</v>
      </c>
      <c r="Z16" s="127">
        <f t="shared" si="2"/>
        <v>344.91085227647727</v>
      </c>
      <c r="AA16" s="127">
        <f t="shared" si="3"/>
        <v>319.22870092545941</v>
      </c>
      <c r="AB16" s="127">
        <f t="shared" si="4"/>
        <v>296.32797116273434</v>
      </c>
      <c r="AC16" s="127">
        <f t="shared" si="5"/>
        <v>287.37066765372617</v>
      </c>
      <c r="AD16" s="135">
        <f t="shared" si="6"/>
        <v>270.97039549732614</v>
      </c>
    </row>
    <row r="17" spans="2:30" x14ac:dyDescent="0.25">
      <c r="B17" s="126" t="s">
        <v>14</v>
      </c>
      <c r="C17" s="127">
        <f>Basecalc!$C$17</f>
        <v>250</v>
      </c>
      <c r="D17" s="127">
        <f>Basecalc!$D$17</f>
        <v>225.53064000000001</v>
      </c>
      <c r="E17" s="127">
        <f>Basecalc!$E$17</f>
        <v>208.36064933938627</v>
      </c>
      <c r="F17" s="127">
        <f>Basecalc!$F$17</f>
        <v>192.08093894496412</v>
      </c>
      <c r="G17" s="127">
        <f>Basecalc!$G$17</f>
        <v>171.77068827257446</v>
      </c>
      <c r="H17" s="127">
        <f>Basecalc!$H$17</f>
        <v>166.36161048062337</v>
      </c>
      <c r="I17" s="127">
        <f>Basecalc!$I$17</f>
        <v>161.23706135509042</v>
      </c>
      <c r="J17" s="135">
        <f>Basecalc!$J$17</f>
        <v>156.13123726607253</v>
      </c>
      <c r="K17" s="70"/>
      <c r="L17" s="125" t="s">
        <v>14</v>
      </c>
      <c r="M17" s="127">
        <f>Basecalc!$M$17</f>
        <v>240</v>
      </c>
      <c r="N17" s="127">
        <f>Basecalc!$N$17</f>
        <v>220.62780000000001</v>
      </c>
      <c r="O17" s="127">
        <f>Basecalc!$O$17</f>
        <v>203.51505284312145</v>
      </c>
      <c r="P17" s="127">
        <f>Basecalc!$P$17</f>
        <v>182.47689199771588</v>
      </c>
      <c r="Q17" s="127">
        <f>Basecalc!$Q$17</f>
        <v>166.99928026500299</v>
      </c>
      <c r="R17" s="127">
        <f>Basecalc!$R$17</f>
        <v>147.34885499712357</v>
      </c>
      <c r="S17" s="127">
        <f>Basecalc!$S$17</f>
        <v>130.11858293036681</v>
      </c>
      <c r="T17" s="135">
        <f>Basecalc!$T$17</f>
        <v>126.55960707259814</v>
      </c>
      <c r="U17" s="70"/>
      <c r="V17" s="125" t="s">
        <v>14</v>
      </c>
      <c r="W17" s="127">
        <f t="shared" si="7"/>
        <v>490</v>
      </c>
      <c r="X17" s="127">
        <f t="shared" si="0"/>
        <v>446.15844000000004</v>
      </c>
      <c r="Y17" s="127">
        <f t="shared" si="1"/>
        <v>411.87570218250772</v>
      </c>
      <c r="Z17" s="127">
        <f t="shared" si="2"/>
        <v>374.55783094267997</v>
      </c>
      <c r="AA17" s="127">
        <f t="shared" si="3"/>
        <v>338.76996853757748</v>
      </c>
      <c r="AB17" s="127">
        <f t="shared" si="4"/>
        <v>313.71046547774694</v>
      </c>
      <c r="AC17" s="127">
        <f t="shared" si="5"/>
        <v>291.35564428545723</v>
      </c>
      <c r="AD17" s="135">
        <f t="shared" si="6"/>
        <v>282.69084433867067</v>
      </c>
    </row>
    <row r="18" spans="2:30" x14ac:dyDescent="0.25">
      <c r="B18" s="126" t="s">
        <v>15</v>
      </c>
      <c r="C18" s="127">
        <f>Basecalc!$C$18</f>
        <v>220</v>
      </c>
      <c r="D18" s="127">
        <f>Basecalc!$D$18</f>
        <v>240.30199999999999</v>
      </c>
      <c r="E18" s="127">
        <f>Basecalc!$E$18</f>
        <v>217.04771425136303</v>
      </c>
      <c r="F18" s="127">
        <f>Basecalc!$F$18</f>
        <v>200.76322608584454</v>
      </c>
      <c r="G18" s="127">
        <f>Basecalc!$G$18</f>
        <v>185.29273935367041</v>
      </c>
      <c r="H18" s="127">
        <f>Basecalc!$H$18</f>
        <v>165.88842056534446</v>
      </c>
      <c r="I18" s="127">
        <f>Basecalc!$I$18</f>
        <v>160.84240934539218</v>
      </c>
      <c r="J18" s="135">
        <f>Basecalc!$J$18</f>
        <v>156.0560631938537</v>
      </c>
      <c r="K18" s="70"/>
      <c r="L18" s="125" t="s">
        <v>15</v>
      </c>
      <c r="M18" s="127">
        <f>Basecalc!$M$18</f>
        <v>210</v>
      </c>
      <c r="N18" s="127">
        <f>Basecalc!$N$18</f>
        <v>230.68992</v>
      </c>
      <c r="O18" s="127">
        <f>Basecalc!$O$18</f>
        <v>212.32928568068121</v>
      </c>
      <c r="P18" s="127">
        <f>Basecalc!$P$18</f>
        <v>196.09431385129</v>
      </c>
      <c r="Q18" s="127">
        <f>Basecalc!$Q$18</f>
        <v>176.02810238598687</v>
      </c>
      <c r="R18" s="127">
        <f>Basecalc!$R$18</f>
        <v>161.28040888297386</v>
      </c>
      <c r="S18" s="127">
        <f>Basecalc!$S$18</f>
        <v>142.46041970591878</v>
      </c>
      <c r="T18" s="135">
        <f>Basecalc!$T$18</f>
        <v>125.93750859646849</v>
      </c>
      <c r="U18" s="70"/>
      <c r="V18" s="125" t="s">
        <v>15</v>
      </c>
      <c r="W18" s="127">
        <f t="shared" si="7"/>
        <v>430</v>
      </c>
      <c r="X18" s="127">
        <f t="shared" si="0"/>
        <v>470.99191999999999</v>
      </c>
      <c r="Y18" s="127">
        <f t="shared" si="1"/>
        <v>429.37699993204421</v>
      </c>
      <c r="Z18" s="127">
        <f t="shared" si="2"/>
        <v>396.85753993713456</v>
      </c>
      <c r="AA18" s="127">
        <f t="shared" si="3"/>
        <v>361.32084173965728</v>
      </c>
      <c r="AB18" s="127">
        <f t="shared" si="4"/>
        <v>327.16882944831832</v>
      </c>
      <c r="AC18" s="127">
        <f t="shared" si="5"/>
        <v>303.30282905131094</v>
      </c>
      <c r="AD18" s="135">
        <f t="shared" si="6"/>
        <v>281.99357179032222</v>
      </c>
    </row>
    <row r="19" spans="2:30" x14ac:dyDescent="0.25">
      <c r="B19" s="126" t="s">
        <v>16</v>
      </c>
      <c r="C19" s="127">
        <f>Basecalc!$C$19</f>
        <v>175</v>
      </c>
      <c r="D19" s="127">
        <f>Basecalc!$D$19</f>
        <v>198.53196</v>
      </c>
      <c r="E19" s="127">
        <f>Basecalc!$E$19</f>
        <v>217.41985067729351</v>
      </c>
      <c r="F19" s="127">
        <f>Basecalc!$F$19</f>
        <v>196.87964325157611</v>
      </c>
      <c r="G19" s="127">
        <f>Basecalc!$G$19</f>
        <v>182.55938541299642</v>
      </c>
      <c r="H19" s="127">
        <f>Basecalc!$H$19</f>
        <v>168.89790712283764</v>
      </c>
      <c r="I19" s="127">
        <f>Basecalc!$I$19</f>
        <v>151.56540835572025</v>
      </c>
      <c r="J19" s="135">
        <f>Basecalc!$J$19</f>
        <v>147.29087173001002</v>
      </c>
      <c r="K19" s="70"/>
      <c r="L19" s="125" t="s">
        <v>16</v>
      </c>
      <c r="M19" s="127">
        <f>Basecalc!$M$19</f>
        <v>185</v>
      </c>
      <c r="N19" s="127">
        <f>Basecalc!$N$19</f>
        <v>194.63083499999999</v>
      </c>
      <c r="O19" s="127">
        <f>Basecalc!$O$19</f>
        <v>214.21477248765135</v>
      </c>
      <c r="P19" s="127">
        <f>Basecalc!$P$19</f>
        <v>197.53205967540276</v>
      </c>
      <c r="Q19" s="127">
        <f>Basecalc!$Q$19</f>
        <v>182.75894219559893</v>
      </c>
      <c r="R19" s="127">
        <f>Basecalc!$R$19</f>
        <v>164.34678442151852</v>
      </c>
      <c r="S19" s="127">
        <f>Basecalc!$S$19</f>
        <v>150.83654581345621</v>
      </c>
      <c r="T19" s="135">
        <f>Basecalc!$T$19</f>
        <v>133.45832686141492</v>
      </c>
      <c r="U19" s="70"/>
      <c r="V19" s="125" t="s">
        <v>16</v>
      </c>
      <c r="W19" s="127">
        <f t="shared" si="7"/>
        <v>360</v>
      </c>
      <c r="X19" s="127">
        <f t="shared" si="0"/>
        <v>393.16279499999996</v>
      </c>
      <c r="Y19" s="127">
        <f t="shared" si="1"/>
        <v>431.63462316494486</v>
      </c>
      <c r="Z19" s="127">
        <f t="shared" si="2"/>
        <v>394.41170292697888</v>
      </c>
      <c r="AA19" s="127">
        <f t="shared" si="3"/>
        <v>365.31832760859538</v>
      </c>
      <c r="AB19" s="127">
        <f t="shared" si="4"/>
        <v>333.24469154435616</v>
      </c>
      <c r="AC19" s="127">
        <f t="shared" si="5"/>
        <v>302.40195416917646</v>
      </c>
      <c r="AD19" s="135">
        <f t="shared" si="6"/>
        <v>280.74919859142494</v>
      </c>
    </row>
    <row r="20" spans="2:30" x14ac:dyDescent="0.25">
      <c r="B20" s="126" t="s">
        <v>17</v>
      </c>
      <c r="C20" s="127">
        <f>Basecalc!$C$20</f>
        <v>125</v>
      </c>
      <c r="D20" s="127">
        <f>Basecalc!$D$20</f>
        <v>148.45564999999999</v>
      </c>
      <c r="E20" s="127">
        <f>Basecalc!$E$20</f>
        <v>169.06239320012261</v>
      </c>
      <c r="F20" s="127">
        <f>Basecalc!$F$20</f>
        <v>185.83645195055388</v>
      </c>
      <c r="G20" s="127">
        <f>Basecalc!$G$20</f>
        <v>168.89085772610036</v>
      </c>
      <c r="H20" s="127">
        <f>Basecalc!$H$20</f>
        <v>157.1602841287596</v>
      </c>
      <c r="I20" s="127">
        <f>Basecalc!$I$20</f>
        <v>145.90060311875425</v>
      </c>
      <c r="J20" s="135">
        <f>Basecalc!$J$20</f>
        <v>131.3678481232607</v>
      </c>
      <c r="K20" s="70"/>
      <c r="L20" s="125" t="s">
        <v>17</v>
      </c>
      <c r="M20" s="127">
        <f>Basecalc!$M$20</f>
        <v>150</v>
      </c>
      <c r="N20" s="127">
        <f>Basecalc!$N$20</f>
        <v>161.46152499999999</v>
      </c>
      <c r="O20" s="127">
        <f>Basecalc!$O$20</f>
        <v>170.3932309953459</v>
      </c>
      <c r="P20" s="127">
        <f>Basecalc!$P$20</f>
        <v>188.10474812978086</v>
      </c>
      <c r="Q20" s="127">
        <f>Basecalc!$Q$20</f>
        <v>173.96617105199292</v>
      </c>
      <c r="R20" s="127">
        <f>Basecalc!$R$20</f>
        <v>161.41758874589237</v>
      </c>
      <c r="S20" s="127">
        <f>Basecalc!$S$20</f>
        <v>145.56181319134723</v>
      </c>
      <c r="T20" s="135">
        <f>Basecalc!$T$20</f>
        <v>133.96048849886532</v>
      </c>
      <c r="U20" s="70"/>
      <c r="V20" s="125" t="s">
        <v>17</v>
      </c>
      <c r="W20" s="127">
        <f t="shared" si="7"/>
        <v>275</v>
      </c>
      <c r="X20" s="127">
        <f t="shared" si="0"/>
        <v>309.91717499999999</v>
      </c>
      <c r="Y20" s="127">
        <f t="shared" si="1"/>
        <v>339.45562419546854</v>
      </c>
      <c r="Z20" s="127">
        <f t="shared" si="2"/>
        <v>373.94120008033474</v>
      </c>
      <c r="AA20" s="127">
        <f t="shared" si="3"/>
        <v>342.85702877809331</v>
      </c>
      <c r="AB20" s="127">
        <f t="shared" si="4"/>
        <v>318.57787287465197</v>
      </c>
      <c r="AC20" s="127">
        <f t="shared" si="5"/>
        <v>291.4624163101015</v>
      </c>
      <c r="AD20" s="135">
        <f t="shared" si="6"/>
        <v>265.32833662212602</v>
      </c>
    </row>
    <row r="21" spans="2:30" x14ac:dyDescent="0.25">
      <c r="B21" s="126" t="s">
        <v>18</v>
      </c>
      <c r="C21" s="127">
        <f>Basecalc!$C$21</f>
        <v>75</v>
      </c>
      <c r="D21" s="127">
        <f>Basecalc!$D$21</f>
        <v>93.941874999999996</v>
      </c>
      <c r="E21" s="127">
        <f>Basecalc!$E$21</f>
        <v>112.23065060629831</v>
      </c>
      <c r="F21" s="127">
        <f>Basecalc!$F$21</f>
        <v>128.54823016668993</v>
      </c>
      <c r="G21" s="127">
        <f>Basecalc!$G$21</f>
        <v>142.1002801960388</v>
      </c>
      <c r="H21" s="127">
        <f>Basecalc!$H$21</f>
        <v>129.85463058204792</v>
      </c>
      <c r="I21" s="127">
        <f>Basecalc!$I$21</f>
        <v>121.48575915562951</v>
      </c>
      <c r="J21" s="135">
        <f>Basecalc!$J$21</f>
        <v>113.3747963546477</v>
      </c>
      <c r="K21" s="70"/>
      <c r="L21" s="125" t="s">
        <v>18</v>
      </c>
      <c r="M21" s="127">
        <f>Basecalc!$M$21</f>
        <v>100</v>
      </c>
      <c r="N21" s="127">
        <f>Basecalc!$N$21</f>
        <v>116.41222499999999</v>
      </c>
      <c r="O21" s="127">
        <f>Basecalc!$O$21</f>
        <v>125.95435337398783</v>
      </c>
      <c r="P21" s="127">
        <f>Basecalc!$P$21</f>
        <v>133.59233616141688</v>
      </c>
      <c r="Q21" s="127">
        <f>Basecalc!$Q$21</f>
        <v>148.20530777397474</v>
      </c>
      <c r="R21" s="127">
        <f>Basecalc!$R$21</f>
        <v>137.72561225046456</v>
      </c>
      <c r="S21" s="127">
        <f>Basecalc!$S$21</f>
        <v>128.39234461540397</v>
      </c>
      <c r="T21" s="135">
        <f>Basecalc!$T$21</f>
        <v>116.31289274163169</v>
      </c>
      <c r="U21" s="70"/>
      <c r="V21" s="125" t="s">
        <v>18</v>
      </c>
      <c r="W21" s="127">
        <f t="shared" si="7"/>
        <v>175</v>
      </c>
      <c r="X21" s="127">
        <f t="shared" si="0"/>
        <v>210.35409999999999</v>
      </c>
      <c r="Y21" s="127">
        <f t="shared" si="1"/>
        <v>238.18500398028613</v>
      </c>
      <c r="Z21" s="127">
        <f t="shared" si="2"/>
        <v>262.14056632810684</v>
      </c>
      <c r="AA21" s="127">
        <f t="shared" si="3"/>
        <v>290.30558797001356</v>
      </c>
      <c r="AB21" s="127">
        <f t="shared" si="4"/>
        <v>267.58024283251245</v>
      </c>
      <c r="AC21" s="127">
        <f t="shared" si="5"/>
        <v>249.87810377103347</v>
      </c>
      <c r="AD21" s="135">
        <f t="shared" si="6"/>
        <v>229.68768909627937</v>
      </c>
    </row>
    <row r="22" spans="2:30" x14ac:dyDescent="0.25">
      <c r="B22" s="128" t="s">
        <v>19</v>
      </c>
      <c r="C22" s="127">
        <f>Basecalc!$C$22</f>
        <v>15</v>
      </c>
      <c r="D22" s="127">
        <f>Basecalc!$D$22</f>
        <v>31.6875</v>
      </c>
      <c r="E22" s="127">
        <f>Basecalc!$E$22</f>
        <v>43.73344765625</v>
      </c>
      <c r="F22" s="127">
        <f>Basecalc!$F$22</f>
        <v>55.624445789321314</v>
      </c>
      <c r="G22" s="127">
        <f>Basecalc!$G$22</f>
        <v>67.64069007741243</v>
      </c>
      <c r="H22" s="127">
        <f>Basecalc!$H$22</f>
        <v>79.50444803477221</v>
      </c>
      <c r="I22" s="127">
        <f>Basecalc!$I$22</f>
        <v>80.87825404963715</v>
      </c>
      <c r="J22" s="137">
        <f>Basecalc!$J$22</f>
        <v>81.239254402971483</v>
      </c>
      <c r="K22" s="70"/>
      <c r="L22" s="133" t="s">
        <v>19</v>
      </c>
      <c r="M22" s="127">
        <f>Basecalc!$M$22</f>
        <v>30</v>
      </c>
      <c r="N22" s="127">
        <f>Basecalc!$N$22</f>
        <v>56.3</v>
      </c>
      <c r="O22" s="127">
        <f>Basecalc!$O$22</f>
        <v>71.542062329999993</v>
      </c>
      <c r="P22" s="127">
        <f>Basecalc!$P$22</f>
        <v>82.13664531570268</v>
      </c>
      <c r="Q22" s="127">
        <f>Basecalc!$Q$22</f>
        <v>91.526382662337738</v>
      </c>
      <c r="R22" s="127">
        <f>Basecalc!$R$22</f>
        <v>105.19485235374771</v>
      </c>
      <c r="S22" s="127">
        <f>Basecalc!$S$22</f>
        <v>107.08141960682447</v>
      </c>
      <c r="T22" s="137">
        <f>Basecalc!$T$22</f>
        <v>106.67984397778187</v>
      </c>
      <c r="U22" s="70"/>
      <c r="V22" s="133" t="s">
        <v>19</v>
      </c>
      <c r="W22" s="127">
        <f t="shared" si="7"/>
        <v>45</v>
      </c>
      <c r="X22" s="127">
        <f t="shared" si="0"/>
        <v>87.987499999999997</v>
      </c>
      <c r="Y22" s="127">
        <f t="shared" si="1"/>
        <v>115.27550998625</v>
      </c>
      <c r="Z22" s="127">
        <f t="shared" si="2"/>
        <v>137.76109110502398</v>
      </c>
      <c r="AA22" s="127">
        <f t="shared" si="3"/>
        <v>159.16707273975015</v>
      </c>
      <c r="AB22" s="127">
        <f t="shared" si="4"/>
        <v>184.69930038851993</v>
      </c>
      <c r="AC22" s="127">
        <f t="shared" si="5"/>
        <v>187.95967365646163</v>
      </c>
      <c r="AD22" s="135">
        <f t="shared" si="6"/>
        <v>187.91909838075335</v>
      </c>
    </row>
    <row r="23" spans="2:30" ht="15.75" thickBot="1" x14ac:dyDescent="0.3">
      <c r="B23" s="129" t="s">
        <v>20</v>
      </c>
      <c r="C23" s="130">
        <f>SUM(C4:C22)</f>
        <v>3055</v>
      </c>
      <c r="D23" s="131">
        <f t="shared" ref="D23:J23" si="8">SUM(D4:D22)</f>
        <v>3023.4239316129674</v>
      </c>
      <c r="E23" s="131">
        <f t="shared" si="8"/>
        <v>2954.3960381820111</v>
      </c>
      <c r="F23" s="131">
        <f t="shared" si="8"/>
        <v>2861.9038300085595</v>
      </c>
      <c r="G23" s="131">
        <f t="shared" si="8"/>
        <v>2756.3858360336194</v>
      </c>
      <c r="H23" s="131">
        <f t="shared" si="8"/>
        <v>2646.2865159793537</v>
      </c>
      <c r="I23" s="131">
        <f t="shared" si="8"/>
        <v>2543.4916614496524</v>
      </c>
      <c r="J23" s="132">
        <f t="shared" si="8"/>
        <v>2452.3407181744133</v>
      </c>
      <c r="K23" s="70"/>
      <c r="L23" s="134" t="s">
        <v>20</v>
      </c>
      <c r="M23" s="130">
        <f>SUM(M4:M22)</f>
        <v>2945</v>
      </c>
      <c r="N23" s="131">
        <f t="shared" ref="N23:T23" si="9">SUM(N4:N22)</f>
        <v>2875.4860400042785</v>
      </c>
      <c r="O23" s="131">
        <f t="shared" si="9"/>
        <v>2771.463923025221</v>
      </c>
      <c r="P23" s="131">
        <f t="shared" si="9"/>
        <v>2650.8495986026805</v>
      </c>
      <c r="Q23" s="131">
        <f t="shared" si="9"/>
        <v>2523.9288475449835</v>
      </c>
      <c r="R23" s="131">
        <f t="shared" si="9"/>
        <v>2394.9785208453713</v>
      </c>
      <c r="S23" s="131">
        <f t="shared" si="9"/>
        <v>2271.2018684935097</v>
      </c>
      <c r="T23" s="132">
        <f t="shared" si="9"/>
        <v>2160.4758779165973</v>
      </c>
      <c r="U23" s="70"/>
      <c r="V23" s="134" t="s">
        <v>20</v>
      </c>
      <c r="W23" s="130">
        <f>SUM(W4:W22)</f>
        <v>6000</v>
      </c>
      <c r="X23" s="131">
        <f t="shared" ref="X23:AD23" si="10">SUM(X4:X22)</f>
        <v>5898.9099716172459</v>
      </c>
      <c r="Y23" s="131">
        <f t="shared" si="10"/>
        <v>5725.8599612072312</v>
      </c>
      <c r="Z23" s="131">
        <f t="shared" si="10"/>
        <v>5512.7534286112414</v>
      </c>
      <c r="AA23" s="131">
        <f t="shared" si="10"/>
        <v>5280.3146835786029</v>
      </c>
      <c r="AB23" s="131">
        <f t="shared" si="10"/>
        <v>5041.265036824725</v>
      </c>
      <c r="AC23" s="131">
        <f t="shared" si="10"/>
        <v>4814.6935299431616</v>
      </c>
      <c r="AD23" s="132">
        <f t="shared" si="10"/>
        <v>4612.8165960910101</v>
      </c>
    </row>
    <row r="24" spans="2:30" ht="15.75" thickBot="1" x14ac:dyDescent="0.3"/>
    <row r="25" spans="2:30" x14ac:dyDescent="0.25">
      <c r="B25" s="122" t="s">
        <v>0</v>
      </c>
      <c r="C25" s="257" t="str">
        <f>CONCATENATE('Base Year Population'!B$11,"(Scenario)")</f>
        <v>NORTOPIA(Scenario)</v>
      </c>
      <c r="D25" s="258"/>
      <c r="E25" s="258"/>
      <c r="F25" s="258"/>
      <c r="G25" s="258"/>
      <c r="H25" s="258"/>
      <c r="I25" s="258"/>
      <c r="J25" s="259"/>
      <c r="L25" s="122" t="s">
        <v>21</v>
      </c>
      <c r="M25" s="257" t="str">
        <f>C25</f>
        <v>NORTOPIA(Scenario)</v>
      </c>
      <c r="N25" s="258"/>
      <c r="O25" s="258"/>
      <c r="P25" s="258"/>
      <c r="Q25" s="258"/>
      <c r="R25" s="258"/>
      <c r="S25" s="258"/>
      <c r="T25" s="259"/>
      <c r="V25" s="122" t="s">
        <v>31</v>
      </c>
      <c r="W25" s="257" t="str">
        <f>C25</f>
        <v>NORTOPIA(Scenario)</v>
      </c>
      <c r="X25" s="258"/>
      <c r="Y25" s="258"/>
      <c r="Z25" s="258"/>
      <c r="AA25" s="258"/>
      <c r="AB25" s="258"/>
      <c r="AC25" s="258"/>
      <c r="AD25" s="259"/>
    </row>
    <row r="26" spans="2:30" x14ac:dyDescent="0.25">
      <c r="B26" s="123" t="s">
        <v>25</v>
      </c>
      <c r="C26" s="124">
        <f>'Base Year Population'!$C$3</f>
        <v>2015</v>
      </c>
      <c r="D26" s="124">
        <f>'Base Year Population'!$E$3</f>
        <v>2020</v>
      </c>
      <c r="E26" s="124">
        <f>'Base Year Population'!$F$3</f>
        <v>2025</v>
      </c>
      <c r="F26" s="124">
        <f>'Base Year Population'!$G$3</f>
        <v>2030</v>
      </c>
      <c r="G26" s="124">
        <f>'Base Year Population'!$H$3</f>
        <v>2035</v>
      </c>
      <c r="H26" s="124">
        <f>'Base Year Population'!$I$3</f>
        <v>2040</v>
      </c>
      <c r="I26" s="124">
        <f>'Base Year Population'!$J$3</f>
        <v>2045</v>
      </c>
      <c r="J26" s="136">
        <f>'Base Year Population'!$K$3</f>
        <v>2050</v>
      </c>
      <c r="K26" s="47"/>
      <c r="L26" s="123" t="s">
        <v>25</v>
      </c>
      <c r="M26" s="124">
        <f>'Base Year Population'!$C$3</f>
        <v>2015</v>
      </c>
      <c r="N26" s="124">
        <f>'Base Year Population'!$E$3</f>
        <v>2020</v>
      </c>
      <c r="O26" s="124">
        <f>'Base Year Population'!$F$3</f>
        <v>2025</v>
      </c>
      <c r="P26" s="124">
        <f>'Base Year Population'!$G$3</f>
        <v>2030</v>
      </c>
      <c r="Q26" s="124">
        <f>'Base Year Population'!$H$3</f>
        <v>2035</v>
      </c>
      <c r="R26" s="124">
        <f>'Base Year Population'!$I$3</f>
        <v>2040</v>
      </c>
      <c r="S26" s="124">
        <f>'Base Year Population'!$J$3</f>
        <v>2045</v>
      </c>
      <c r="T26" s="136">
        <f>'Base Year Population'!$K$3</f>
        <v>2050</v>
      </c>
      <c r="U26" s="47"/>
      <c r="V26" s="123" t="s">
        <v>25</v>
      </c>
      <c r="W26" s="124">
        <f>'Base Year Population'!$C$3</f>
        <v>2015</v>
      </c>
      <c r="X26" s="124">
        <f>'Base Year Population'!$E$3</f>
        <v>2020</v>
      </c>
      <c r="Y26" s="124">
        <f>'Base Year Population'!$F$3</f>
        <v>2025</v>
      </c>
      <c r="Z26" s="124">
        <f>'Base Year Population'!$G$3</f>
        <v>2030</v>
      </c>
      <c r="AA26" s="124">
        <f>'Base Year Population'!$H$3</f>
        <v>2035</v>
      </c>
      <c r="AB26" s="124">
        <f>'Base Year Population'!$I$3</f>
        <v>2040</v>
      </c>
      <c r="AC26" s="124">
        <f>'Base Year Population'!$J$3</f>
        <v>2045</v>
      </c>
      <c r="AD26" s="136">
        <f>'Base Year Population'!$K$3</f>
        <v>2050</v>
      </c>
    </row>
    <row r="27" spans="2:30" x14ac:dyDescent="0.25">
      <c r="B27" s="126" t="s">
        <v>1</v>
      </c>
      <c r="C27" s="127">
        <f>Shockcalc!C4</f>
        <v>125</v>
      </c>
      <c r="D27" s="127">
        <f>Shockcalc!$D$4</f>
        <v>131.11901406296778</v>
      </c>
      <c r="E27" s="127">
        <f>Shockcalc!$E$4</f>
        <v>147.41726897035446</v>
      </c>
      <c r="F27" s="127">
        <f>Shockcalc!$F$4</f>
        <v>140.07526236244246</v>
      </c>
      <c r="G27" s="127">
        <f>Shockcalc!$G$4</f>
        <v>135.35288535453066</v>
      </c>
      <c r="H27" s="127">
        <f>Shockcalc!$H$4</f>
        <v>128.92364890746171</v>
      </c>
      <c r="I27" s="127">
        <f>Shockcalc!$I$4</f>
        <v>122.53789132476328</v>
      </c>
      <c r="J27" s="135">
        <f>Shockcalc!$J$4</f>
        <v>119.0439840275821</v>
      </c>
      <c r="K27" s="70"/>
      <c r="L27" s="125" t="s">
        <v>1</v>
      </c>
      <c r="M27" s="127">
        <f>Shockcalc!$M$4</f>
        <v>125</v>
      </c>
      <c r="N27" s="127">
        <f>Shockcalc!$N$4</f>
        <v>121.12908990427792</v>
      </c>
      <c r="O27" s="127">
        <f>Shockcalc!$O$4</f>
        <v>128.66624828032715</v>
      </c>
      <c r="P27" s="127">
        <f>Shockcalc!$P$4</f>
        <v>129.22612987302378</v>
      </c>
      <c r="Q27" s="127">
        <f>Shockcalc!$Q$4</f>
        <v>124.94038381956676</v>
      </c>
      <c r="R27" s="127">
        <f>Shockcalc!$R$4</f>
        <v>119.00643773411852</v>
      </c>
      <c r="S27" s="127">
        <f>Shockcalc!$S$4</f>
        <v>113.11189961028457</v>
      </c>
      <c r="T27" s="135">
        <f>Shockcalc!$T$4</f>
        <v>109.8867544862577</v>
      </c>
      <c r="U27" s="70"/>
      <c r="V27" s="125" t="s">
        <v>1</v>
      </c>
      <c r="W27" s="127">
        <f>C27+M27</f>
        <v>250</v>
      </c>
      <c r="X27" s="127">
        <f t="shared" ref="X27:X45" si="11">D27+N27</f>
        <v>252.2481039672457</v>
      </c>
      <c r="Y27" s="127">
        <f t="shared" ref="Y27:Y45" si="12">E27+O27</f>
        <v>276.08351725068161</v>
      </c>
      <c r="Z27" s="127">
        <f t="shared" ref="Z27:Z45" si="13">F27+P27</f>
        <v>269.30139223546621</v>
      </c>
      <c r="AA27" s="127">
        <f t="shared" ref="AA27:AA45" si="14">G27+Q27</f>
        <v>260.29326917409742</v>
      </c>
      <c r="AB27" s="127">
        <f t="shared" ref="AB27:AB45" si="15">H27+R27</f>
        <v>247.93008664158023</v>
      </c>
      <c r="AC27" s="127">
        <f t="shared" ref="AC27:AC45" si="16">I27+S27</f>
        <v>235.64979093504786</v>
      </c>
      <c r="AD27" s="135">
        <f t="shared" ref="AD27:AD45" si="17">J27+T27</f>
        <v>228.9307385138398</v>
      </c>
    </row>
    <row r="28" spans="2:30" x14ac:dyDescent="0.25">
      <c r="B28" s="126" t="s">
        <v>2</v>
      </c>
      <c r="C28" s="127">
        <f>Shockcalc!$C$5</f>
        <v>130</v>
      </c>
      <c r="D28" s="127">
        <f>Shockcalc!$D$5</f>
        <v>126.25</v>
      </c>
      <c r="E28" s="127">
        <f>Shockcalc!$E$5</f>
        <v>147.44020420359746</v>
      </c>
      <c r="F28" s="127">
        <f>Shockcalc!$F$5</f>
        <v>148.89144166005801</v>
      </c>
      <c r="G28" s="127">
        <f>Shockcalc!$G$5</f>
        <v>141.47601498606687</v>
      </c>
      <c r="H28" s="127">
        <f>Shockcalc!$H$5</f>
        <v>136.70641420807596</v>
      </c>
      <c r="I28" s="127">
        <f>Shockcalc!$I$5</f>
        <v>130.21288539653634</v>
      </c>
      <c r="J28" s="135">
        <f>Shockcalc!$J$5</f>
        <v>123.76327023801092</v>
      </c>
      <c r="K28" s="70"/>
      <c r="L28" s="125" t="s">
        <v>2</v>
      </c>
      <c r="M28" s="127">
        <f>Shockcalc!$M$5</f>
        <v>130</v>
      </c>
      <c r="N28" s="127">
        <f>Shockcalc!$N$5</f>
        <v>126.25</v>
      </c>
      <c r="O28" s="127">
        <f>Shockcalc!$O$5</f>
        <v>127.0903808033207</v>
      </c>
      <c r="P28" s="127">
        <f>Shockcalc!$P$5</f>
        <v>129.95291076313043</v>
      </c>
      <c r="Q28" s="127">
        <f>Shockcalc!$Q$5</f>
        <v>130.51839117175402</v>
      </c>
      <c r="R28" s="127">
        <f>Shockcalc!$R$5</f>
        <v>126.18978765776244</v>
      </c>
      <c r="S28" s="127">
        <f>Shockcalc!$S$5</f>
        <v>120.19650211145971</v>
      </c>
      <c r="T28" s="135">
        <f>Shockcalc!$T$5</f>
        <v>114.24301860638741</v>
      </c>
      <c r="U28" s="70"/>
      <c r="V28" s="125" t="s">
        <v>2</v>
      </c>
      <c r="W28" s="127">
        <f t="shared" ref="W28:W45" si="18">C28+M28</f>
        <v>260</v>
      </c>
      <c r="X28" s="127">
        <f t="shared" si="11"/>
        <v>252.5</v>
      </c>
      <c r="Y28" s="127">
        <f t="shared" si="12"/>
        <v>274.53058500691816</v>
      </c>
      <c r="Z28" s="127">
        <f t="shared" si="13"/>
        <v>278.84435242318841</v>
      </c>
      <c r="AA28" s="127">
        <f t="shared" si="14"/>
        <v>271.99440615782089</v>
      </c>
      <c r="AB28" s="127">
        <f t="shared" si="15"/>
        <v>262.89620186583841</v>
      </c>
      <c r="AC28" s="127">
        <f t="shared" si="16"/>
        <v>250.40938750799603</v>
      </c>
      <c r="AD28" s="135">
        <f t="shared" si="17"/>
        <v>238.00628884439834</v>
      </c>
    </row>
    <row r="29" spans="2:30" x14ac:dyDescent="0.25">
      <c r="B29" s="126" t="s">
        <v>3</v>
      </c>
      <c r="C29" s="127">
        <f>Shockcalc!$C$6</f>
        <v>140</v>
      </c>
      <c r="D29" s="127">
        <f>Shockcalc!$D$6</f>
        <v>130.61750000000001</v>
      </c>
      <c r="E29" s="127">
        <f>Shockcalc!$E$6</f>
        <v>142.28468749999999</v>
      </c>
      <c r="F29" s="127">
        <f>Shockcalc!$F$6</f>
        <v>148.14054517356456</v>
      </c>
      <c r="G29" s="127">
        <f>Shockcalc!$G$6</f>
        <v>149.59867600794328</v>
      </c>
      <c r="H29" s="127">
        <f>Shockcalc!$H$6</f>
        <v>142.14802605725069</v>
      </c>
      <c r="I29" s="127">
        <f>Shockcalc!$I$6</f>
        <v>137.35576967556432</v>
      </c>
      <c r="J29" s="135">
        <f>Shockcalc!$J$6</f>
        <v>130.83139660216989</v>
      </c>
      <c r="K29" s="70"/>
      <c r="L29" s="125" t="s">
        <v>3</v>
      </c>
      <c r="M29" s="127">
        <f>Shockcalc!$M$6</f>
        <v>140</v>
      </c>
      <c r="N29" s="127">
        <f>Shockcalc!$N$6</f>
        <v>130.61750000000001</v>
      </c>
      <c r="O29" s="127">
        <f>Shockcalc!$O$6</f>
        <v>130.9946875</v>
      </c>
      <c r="P29" s="127">
        <f>Shockcalc!$P$6</f>
        <v>127.69406011213647</v>
      </c>
      <c r="Q29" s="127">
        <f>Shockcalc!$Q$6</f>
        <v>130.57018708925531</v>
      </c>
      <c r="R29" s="127">
        <f>Shockcalc!$R$6</f>
        <v>131.13835352981985</v>
      </c>
      <c r="S29" s="127">
        <f>Shockcalc!$S$6</f>
        <v>126.7891891491368</v>
      </c>
      <c r="T29" s="135">
        <f>Shockcalc!$T$6</f>
        <v>120.76743549648914</v>
      </c>
      <c r="U29" s="70"/>
      <c r="V29" s="125" t="s">
        <v>3</v>
      </c>
      <c r="W29" s="127">
        <f t="shared" si="18"/>
        <v>280</v>
      </c>
      <c r="X29" s="127">
        <f t="shared" si="11"/>
        <v>261.23500000000001</v>
      </c>
      <c r="Y29" s="127">
        <f t="shared" si="12"/>
        <v>273.27937499999996</v>
      </c>
      <c r="Z29" s="127">
        <f t="shared" si="13"/>
        <v>275.83460528570106</v>
      </c>
      <c r="AA29" s="127">
        <f t="shared" si="14"/>
        <v>280.1688630971986</v>
      </c>
      <c r="AB29" s="127">
        <f t="shared" si="15"/>
        <v>273.28637958707054</v>
      </c>
      <c r="AC29" s="127">
        <f t="shared" si="16"/>
        <v>264.14495882470112</v>
      </c>
      <c r="AD29" s="135">
        <f t="shared" si="17"/>
        <v>251.59883209865905</v>
      </c>
    </row>
    <row r="30" spans="2:30" x14ac:dyDescent="0.25">
      <c r="B30" s="126" t="s">
        <v>4</v>
      </c>
      <c r="C30" s="127">
        <f>Shockcalc!$C$7</f>
        <v>150</v>
      </c>
      <c r="D30" s="127">
        <f>Shockcalc!$D$7</f>
        <v>139.965</v>
      </c>
      <c r="E30" s="127">
        <f>Shockcalc!$E$7</f>
        <v>147.86984562500001</v>
      </c>
      <c r="F30" s="127">
        <f>Shockcalc!$F$7</f>
        <v>142.24911632812498</v>
      </c>
      <c r="G30" s="127">
        <f>Shockcalc!$G$7</f>
        <v>148.10351003727118</v>
      </c>
      <c r="H30" s="127">
        <f>Shockcalc!$H$7</f>
        <v>149.5612763389413</v>
      </c>
      <c r="I30" s="127">
        <f>Shockcalc!$I$7</f>
        <v>142.11248905073637</v>
      </c>
      <c r="J30" s="135">
        <f>Shockcalc!$J$7</f>
        <v>137.32143073314543</v>
      </c>
      <c r="K30" s="70"/>
      <c r="L30" s="125" t="s">
        <v>4</v>
      </c>
      <c r="M30" s="127">
        <f>Shockcalc!$M$7</f>
        <v>135</v>
      </c>
      <c r="N30" s="127">
        <f>Shockcalc!$N$7</f>
        <v>139.965</v>
      </c>
      <c r="O30" s="127">
        <f>Shockcalc!$O$7</f>
        <v>137.72984562500002</v>
      </c>
      <c r="P30" s="127">
        <f>Shockcalc!$P$7</f>
        <v>130.961938828125</v>
      </c>
      <c r="Q30" s="127">
        <f>Shockcalc!$Q$7</f>
        <v>127.66213659710843</v>
      </c>
      <c r="R30" s="127">
        <f>Shockcalc!$R$7</f>
        <v>130.537544542483</v>
      </c>
      <c r="S30" s="127">
        <f>Shockcalc!$S$7</f>
        <v>131.10556894143741</v>
      </c>
      <c r="T30" s="135">
        <f>Shockcalc!$T$7</f>
        <v>126.75749185184952</v>
      </c>
      <c r="U30" s="70"/>
      <c r="V30" s="125" t="s">
        <v>4</v>
      </c>
      <c r="W30" s="127">
        <f t="shared" si="18"/>
        <v>285</v>
      </c>
      <c r="X30" s="127">
        <f t="shared" si="11"/>
        <v>279.93</v>
      </c>
      <c r="Y30" s="127">
        <f t="shared" si="12"/>
        <v>285.59969125000003</v>
      </c>
      <c r="Z30" s="127">
        <f t="shared" si="13"/>
        <v>273.21105515624998</v>
      </c>
      <c r="AA30" s="127">
        <f t="shared" si="14"/>
        <v>275.76564663437961</v>
      </c>
      <c r="AB30" s="127">
        <f t="shared" si="15"/>
        <v>280.09882088142433</v>
      </c>
      <c r="AC30" s="127">
        <f t="shared" si="16"/>
        <v>273.21805799217378</v>
      </c>
      <c r="AD30" s="135">
        <f t="shared" si="17"/>
        <v>264.07892258499498</v>
      </c>
    </row>
    <row r="31" spans="2:30" x14ac:dyDescent="0.25">
      <c r="B31" s="126" t="s">
        <v>5</v>
      </c>
      <c r="C31" s="127">
        <f>Shockcalc!$C$8</f>
        <v>155</v>
      </c>
      <c r="D31" s="127">
        <f>Shockcalc!$D$8</f>
        <v>150.5625</v>
      </c>
      <c r="E31" s="127">
        <f>Shockcalc!$E$8</f>
        <v>187.00486875000001</v>
      </c>
      <c r="F31" s="127">
        <f>Shockcalc!$F$8</f>
        <v>148.42435754609377</v>
      </c>
      <c r="G31" s="127">
        <f>Shockcalc!$G$8</f>
        <v>142.78255051435548</v>
      </c>
      <c r="H31" s="127">
        <f>Shockcalc!$H$8</f>
        <v>148.65889819991094</v>
      </c>
      <c r="I31" s="127">
        <f>Shockcalc!$I$8</f>
        <v>150.12213112521235</v>
      </c>
      <c r="J31" s="135">
        <f>Shockcalc!$J$8</f>
        <v>142.64541088467664</v>
      </c>
      <c r="K31" s="70"/>
      <c r="L31" s="125" t="s">
        <v>5</v>
      </c>
      <c r="M31" s="127">
        <f>Shockcalc!$M$8</f>
        <v>130</v>
      </c>
      <c r="N31" s="127">
        <f>Shockcalc!$N$8</f>
        <v>132.80625000000001</v>
      </c>
      <c r="O31" s="127">
        <f>Shockcalc!$O$8</f>
        <v>155.66856874999999</v>
      </c>
      <c r="P31" s="127">
        <f>Shockcalc!$P$8</f>
        <v>135.49173563359378</v>
      </c>
      <c r="Q31" s="127">
        <f>Shockcalc!$Q$8</f>
        <v>128.83380732216796</v>
      </c>
      <c r="R31" s="127">
        <f>Shockcalc!$R$8</f>
        <v>125.58762687740541</v>
      </c>
      <c r="S31" s="127">
        <f>Shockcalc!$S$8</f>
        <v>128.41630944366764</v>
      </c>
      <c r="T31" s="135">
        <f>Shockcalc!$T$8</f>
        <v>128.97510344613906</v>
      </c>
      <c r="U31" s="70"/>
      <c r="V31" s="125" t="s">
        <v>5</v>
      </c>
      <c r="W31" s="127">
        <f t="shared" si="18"/>
        <v>285</v>
      </c>
      <c r="X31" s="127">
        <f t="shared" si="11"/>
        <v>283.36874999999998</v>
      </c>
      <c r="Y31" s="127">
        <f t="shared" si="12"/>
        <v>342.67343749999998</v>
      </c>
      <c r="Z31" s="127">
        <f t="shared" si="13"/>
        <v>283.91609317968755</v>
      </c>
      <c r="AA31" s="127">
        <f t="shared" si="14"/>
        <v>271.61635783652343</v>
      </c>
      <c r="AB31" s="127">
        <f t="shared" si="15"/>
        <v>274.24652507731633</v>
      </c>
      <c r="AC31" s="127">
        <f t="shared" si="16"/>
        <v>278.53844056887999</v>
      </c>
      <c r="AD31" s="135">
        <f t="shared" si="17"/>
        <v>271.62051433081569</v>
      </c>
    </row>
    <row r="32" spans="2:30" x14ac:dyDescent="0.25">
      <c r="B32" s="126" t="s">
        <v>6</v>
      </c>
      <c r="C32" s="127">
        <f>Shockcalc!$C$9</f>
        <v>160</v>
      </c>
      <c r="D32" s="127">
        <f>Shockcalc!$D$9</f>
        <v>149.96250000000001</v>
      </c>
      <c r="E32" s="127">
        <f>Shockcalc!$E$9</f>
        <v>203.42921874999999</v>
      </c>
      <c r="F32" s="127">
        <f>Shockcalc!$F$9</f>
        <v>180.92721051562501</v>
      </c>
      <c r="G32" s="127">
        <f>Shockcalc!$G$9</f>
        <v>143.60056592584573</v>
      </c>
      <c r="H32" s="127">
        <f>Shockcalc!$H$9</f>
        <v>138.14211762263892</v>
      </c>
      <c r="I32" s="127">
        <f>Shockcalc!$I$9</f>
        <v>143.82748400841382</v>
      </c>
      <c r="J32" s="135">
        <f>Shockcalc!$J$9</f>
        <v>145.24316186364294</v>
      </c>
      <c r="K32" s="70"/>
      <c r="L32" s="125" t="s">
        <v>6</v>
      </c>
      <c r="M32" s="127">
        <f>Shockcalc!$M$9</f>
        <v>135</v>
      </c>
      <c r="N32" s="127">
        <f>Shockcalc!$N$9</f>
        <v>120.57500000000002</v>
      </c>
      <c r="O32" s="127">
        <f>Shockcalc!$O$9</f>
        <v>144.83779687500001</v>
      </c>
      <c r="P32" s="127">
        <f>Shockcalc!$P$9</f>
        <v>144.38259751562498</v>
      </c>
      <c r="Q32" s="127">
        <f>Shockcalc!$Q$9</f>
        <v>125.66858480015823</v>
      </c>
      <c r="R32" s="127">
        <f>Shockcalc!$R$9</f>
        <v>119.49335629131079</v>
      </c>
      <c r="S32" s="127">
        <f>Shockcalc!$S$9</f>
        <v>116.48252392879353</v>
      </c>
      <c r="T32" s="135">
        <f>Shockcalc!$T$9</f>
        <v>119.10612700900175</v>
      </c>
      <c r="U32" s="70"/>
      <c r="V32" s="125" t="s">
        <v>6</v>
      </c>
      <c r="W32" s="127">
        <f t="shared" si="18"/>
        <v>295</v>
      </c>
      <c r="X32" s="127">
        <f t="shared" si="11"/>
        <v>270.53750000000002</v>
      </c>
      <c r="Y32" s="127">
        <f t="shared" si="12"/>
        <v>348.267015625</v>
      </c>
      <c r="Z32" s="127">
        <f t="shared" si="13"/>
        <v>325.30980803124999</v>
      </c>
      <c r="AA32" s="127">
        <f t="shared" si="14"/>
        <v>269.26915072600394</v>
      </c>
      <c r="AB32" s="127">
        <f t="shared" si="15"/>
        <v>257.63547391394968</v>
      </c>
      <c r="AC32" s="127">
        <f t="shared" si="16"/>
        <v>260.31000793720733</v>
      </c>
      <c r="AD32" s="135">
        <f t="shared" si="17"/>
        <v>264.34928887264471</v>
      </c>
    </row>
    <row r="33" spans="2:30" x14ac:dyDescent="0.25">
      <c r="B33" s="126" t="s">
        <v>7</v>
      </c>
      <c r="C33" s="127">
        <f>Shockcalc!$C$10</f>
        <v>165</v>
      </c>
      <c r="D33" s="127">
        <f>Shockcalc!$D$10</f>
        <v>159.44</v>
      </c>
      <c r="E33" s="127">
        <f>Shockcalc!$E$10</f>
        <v>214.41763125</v>
      </c>
      <c r="F33" s="127">
        <f>Shockcalc!$F$10</f>
        <v>202.717216484375</v>
      </c>
      <c r="G33" s="127">
        <f>Shockcalc!$G$10</f>
        <v>180.29396527882031</v>
      </c>
      <c r="H33" s="127">
        <f>Shockcalc!$H$10</f>
        <v>143.09796394510528</v>
      </c>
      <c r="I33" s="127">
        <f>Shockcalc!$I$10</f>
        <v>137.6586202109597</v>
      </c>
      <c r="J33" s="135">
        <f>Shockcalc!$J$10</f>
        <v>143.32408781438437</v>
      </c>
      <c r="K33" s="70"/>
      <c r="L33" s="125" t="s">
        <v>7</v>
      </c>
      <c r="M33" s="127">
        <f>Shockcalc!$M$10</f>
        <v>140</v>
      </c>
      <c r="N33" s="127">
        <f>Shockcalc!$N$10</f>
        <v>127.7775</v>
      </c>
      <c r="O33" s="127">
        <f>Shockcalc!$O$10</f>
        <v>135.78423750000002</v>
      </c>
      <c r="P33" s="127">
        <f>Shockcalc!$P$10</f>
        <v>137.08897474218753</v>
      </c>
      <c r="Q33" s="127">
        <f>Shockcalc!$Q$10</f>
        <v>136.65812854853905</v>
      </c>
      <c r="R33" s="127">
        <f>Shockcalc!$R$10</f>
        <v>118.94531551334977</v>
      </c>
      <c r="S33" s="127">
        <f>Shockcalc!$S$10</f>
        <v>113.10046172972567</v>
      </c>
      <c r="T33" s="135">
        <f>Shockcalc!$T$10</f>
        <v>110.25070889860307</v>
      </c>
      <c r="U33" s="70"/>
      <c r="V33" s="125" t="s">
        <v>7</v>
      </c>
      <c r="W33" s="127">
        <f t="shared" si="18"/>
        <v>305</v>
      </c>
      <c r="X33" s="127">
        <f t="shared" si="11"/>
        <v>287.21749999999997</v>
      </c>
      <c r="Y33" s="127">
        <f t="shared" si="12"/>
        <v>350.20186875000002</v>
      </c>
      <c r="Z33" s="127">
        <f t="shared" si="13"/>
        <v>339.80619122656253</v>
      </c>
      <c r="AA33" s="127">
        <f t="shared" si="14"/>
        <v>316.95209382735936</v>
      </c>
      <c r="AB33" s="127">
        <f t="shared" si="15"/>
        <v>262.04327945845506</v>
      </c>
      <c r="AC33" s="127">
        <f t="shared" si="16"/>
        <v>250.75908194068535</v>
      </c>
      <c r="AD33" s="135">
        <f t="shared" si="17"/>
        <v>253.57479671298745</v>
      </c>
    </row>
    <row r="34" spans="2:30" x14ac:dyDescent="0.25">
      <c r="B34" s="126" t="s">
        <v>8</v>
      </c>
      <c r="C34" s="127">
        <f>Shockcalc!$C$11</f>
        <v>170</v>
      </c>
      <c r="D34" s="127">
        <f>Shockcalc!$D$11</f>
        <v>164.42250000000001</v>
      </c>
      <c r="E34" s="127">
        <f>Shockcalc!$E$11</f>
        <v>223.86195999999998</v>
      </c>
      <c r="F34" s="127">
        <f>Shockcalc!$F$11</f>
        <v>213.667169540625</v>
      </c>
      <c r="G34" s="127">
        <f>Shockcalc!$G$11</f>
        <v>202.00770622667969</v>
      </c>
      <c r="H34" s="127">
        <f>Shockcalc!$H$11</f>
        <v>179.66293640034445</v>
      </c>
      <c r="I34" s="127">
        <f>Shockcalc!$I$11</f>
        <v>142.59712107129741</v>
      </c>
      <c r="J34" s="135">
        <f>Shockcalc!$J$11</f>
        <v>137.17681504022133</v>
      </c>
      <c r="K34" s="70"/>
      <c r="L34" s="125" t="s">
        <v>8</v>
      </c>
      <c r="M34" s="127">
        <f>Shockcalc!$M$11</f>
        <v>140</v>
      </c>
      <c r="N34" s="127">
        <f>Shockcalc!$N$11</f>
        <v>136.01</v>
      </c>
      <c r="O34" s="127">
        <f>Shockcalc!$O$11</f>
        <v>145.79584125</v>
      </c>
      <c r="P34" s="127">
        <f>Shockcalc!$P$11</f>
        <v>131.91438673125003</v>
      </c>
      <c r="Q34" s="127">
        <f>Shockcalc!$Q$11</f>
        <v>133.18193896203519</v>
      </c>
      <c r="R34" s="127">
        <f>Shockcalc!$R$11</f>
        <v>132.76337188490569</v>
      </c>
      <c r="S34" s="127">
        <f>Shockcalc!$S$11</f>
        <v>115.55537402121929</v>
      </c>
      <c r="T34" s="135">
        <f>Shockcalc!$T$11</f>
        <v>109.87709857042847</v>
      </c>
      <c r="U34" s="70"/>
      <c r="V34" s="125" t="s">
        <v>8</v>
      </c>
      <c r="W34" s="127">
        <f t="shared" si="18"/>
        <v>310</v>
      </c>
      <c r="X34" s="127">
        <f t="shared" si="11"/>
        <v>300.4325</v>
      </c>
      <c r="Y34" s="127">
        <f t="shared" si="12"/>
        <v>369.65780124999998</v>
      </c>
      <c r="Z34" s="127">
        <f t="shared" si="13"/>
        <v>345.581556271875</v>
      </c>
      <c r="AA34" s="127">
        <f t="shared" si="14"/>
        <v>335.18964518871485</v>
      </c>
      <c r="AB34" s="127">
        <f t="shared" si="15"/>
        <v>312.42630828525012</v>
      </c>
      <c r="AC34" s="127">
        <f t="shared" si="16"/>
        <v>258.15249509251669</v>
      </c>
      <c r="AD34" s="135">
        <f t="shared" si="17"/>
        <v>247.0539136106498</v>
      </c>
    </row>
    <row r="35" spans="2:30" x14ac:dyDescent="0.25">
      <c r="B35" s="126" t="s">
        <v>9</v>
      </c>
      <c r="C35" s="127">
        <f>Shockcalc!$C$12</f>
        <v>175</v>
      </c>
      <c r="D35" s="127">
        <f>Shockcalc!$D$12</f>
        <v>169.41246129999999</v>
      </c>
      <c r="E35" s="127">
        <f>Shockcalc!$E$12</f>
        <v>228.8413637620958</v>
      </c>
      <c r="F35" s="127">
        <f>Shockcalc!$F$12</f>
        <v>223.10755096147795</v>
      </c>
      <c r="G35" s="127">
        <f>Shockcalc!$G$12</f>
        <v>212.95614614616397</v>
      </c>
      <c r="H35" s="127">
        <f>Shockcalc!$H$12</f>
        <v>201.34391188970713</v>
      </c>
      <c r="I35" s="127">
        <f>Shockcalc!$I$12</f>
        <v>179.07996988347384</v>
      </c>
      <c r="J35" s="135">
        <f>Shockcalc!$J$12</f>
        <v>142.14022714191967</v>
      </c>
      <c r="K35" s="70"/>
      <c r="L35" s="125" t="s">
        <v>9</v>
      </c>
      <c r="M35" s="127">
        <f>Shockcalc!$M$12</f>
        <v>155</v>
      </c>
      <c r="N35" s="127">
        <f>Shockcalc!$N$12</f>
        <v>136.71614459999998</v>
      </c>
      <c r="O35" s="127">
        <f>Shockcalc!$O$12</f>
        <v>147.26562910053457</v>
      </c>
      <c r="P35" s="127">
        <f>Shockcalc!$P$12</f>
        <v>142.38859619568439</v>
      </c>
      <c r="Q35" s="127">
        <f>Shockcalc!$Q$12</f>
        <v>128.8371255444398</v>
      </c>
      <c r="R35" s="127">
        <f>Shockcalc!$R$12</f>
        <v>130.08066629980382</v>
      </c>
      <c r="S35" s="127">
        <f>Shockcalc!$S$12</f>
        <v>129.67731665075704</v>
      </c>
      <c r="T35" s="135">
        <f>Shockcalc!$T$12</f>
        <v>112.8740167874996</v>
      </c>
      <c r="U35" s="70"/>
      <c r="V35" s="125" t="s">
        <v>9</v>
      </c>
      <c r="W35" s="127">
        <f t="shared" si="18"/>
        <v>330</v>
      </c>
      <c r="X35" s="127">
        <f t="shared" si="11"/>
        <v>306.12860589999997</v>
      </c>
      <c r="Y35" s="127">
        <f t="shared" si="12"/>
        <v>376.10699286263036</v>
      </c>
      <c r="Z35" s="127">
        <f t="shared" si="13"/>
        <v>365.49614715716234</v>
      </c>
      <c r="AA35" s="127">
        <f t="shared" si="14"/>
        <v>341.79327169060377</v>
      </c>
      <c r="AB35" s="127">
        <f t="shared" si="15"/>
        <v>331.42457818951095</v>
      </c>
      <c r="AC35" s="127">
        <f t="shared" si="16"/>
        <v>308.75728653423084</v>
      </c>
      <c r="AD35" s="135">
        <f t="shared" si="17"/>
        <v>255.01424392941925</v>
      </c>
    </row>
    <row r="36" spans="2:30" x14ac:dyDescent="0.25">
      <c r="B36" s="126" t="s">
        <v>10</v>
      </c>
      <c r="C36" s="127">
        <f>Shockcalc!$C$13</f>
        <v>180</v>
      </c>
      <c r="D36" s="127">
        <f>Shockcalc!$D$13</f>
        <v>174.13877249999999</v>
      </c>
      <c r="E36" s="127">
        <f>Shockcalc!$E$13</f>
        <v>234.92185465725512</v>
      </c>
      <c r="F36" s="127">
        <f>Shockcalc!$F$13</f>
        <v>227.75034042767828</v>
      </c>
      <c r="G36" s="127">
        <f>Shockcalc!$G$13</f>
        <v>222.06060656480264</v>
      </c>
      <c r="H36" s="127">
        <f>Shockcalc!$H$13</f>
        <v>211.97256688611694</v>
      </c>
      <c r="I36" s="127">
        <f>Shockcalc!$I$13</f>
        <v>200.42860333409186</v>
      </c>
      <c r="J36" s="135">
        <f>Shockcalc!$J$13</f>
        <v>178.27868699543552</v>
      </c>
      <c r="K36" s="70"/>
      <c r="L36" s="125" t="s">
        <v>10</v>
      </c>
      <c r="M36" s="127">
        <f>Shockcalc!$M$13</f>
        <v>175</v>
      </c>
      <c r="N36" s="127">
        <f>Shockcalc!$N$13</f>
        <v>154.23719850000001</v>
      </c>
      <c r="O36" s="127">
        <f>Shockcalc!$O$13</f>
        <v>148.11391364267649</v>
      </c>
      <c r="P36" s="127">
        <f>Shockcalc!$P$13</f>
        <v>146.56352597081633</v>
      </c>
      <c r="Q36" s="127">
        <f>Shockcalc!$Q$13</f>
        <v>141.72042991312196</v>
      </c>
      <c r="R36" s="127">
        <f>Shockcalc!$R$13</f>
        <v>128.24206629443529</v>
      </c>
      <c r="S36" s="127">
        <f>Shockcalc!$S$13</f>
        <v>129.48932015148043</v>
      </c>
      <c r="T36" s="135">
        <f>Shockcalc!$T$13</f>
        <v>129.09708305530472</v>
      </c>
      <c r="U36" s="70"/>
      <c r="V36" s="125" t="s">
        <v>10</v>
      </c>
      <c r="W36" s="127">
        <f t="shared" si="18"/>
        <v>355</v>
      </c>
      <c r="X36" s="127">
        <f t="shared" si="11"/>
        <v>328.37597099999999</v>
      </c>
      <c r="Y36" s="127">
        <f t="shared" si="12"/>
        <v>383.03576829993165</v>
      </c>
      <c r="Z36" s="127">
        <f t="shared" si="13"/>
        <v>374.31386639849461</v>
      </c>
      <c r="AA36" s="127">
        <f t="shared" si="14"/>
        <v>363.7810364779246</v>
      </c>
      <c r="AB36" s="127">
        <f t="shared" si="15"/>
        <v>340.21463318055225</v>
      </c>
      <c r="AC36" s="127">
        <f t="shared" si="16"/>
        <v>329.91792348557226</v>
      </c>
      <c r="AD36" s="135">
        <f t="shared" si="17"/>
        <v>307.37577005074024</v>
      </c>
    </row>
    <row r="37" spans="2:30" x14ac:dyDescent="0.25">
      <c r="B37" s="126" t="s">
        <v>11</v>
      </c>
      <c r="C37" s="127">
        <f>Shockcalc!$C$14</f>
        <v>200</v>
      </c>
      <c r="D37" s="127">
        <f>Shockcalc!$D$14</f>
        <v>178.67456999999999</v>
      </c>
      <c r="E37" s="127">
        <f>Shockcalc!$E$14</f>
        <v>229.82983897818997</v>
      </c>
      <c r="F37" s="127">
        <f>Shockcalc!$F$14</f>
        <v>233.25440101953509</v>
      </c>
      <c r="G37" s="127">
        <f>Shockcalc!$G$14</f>
        <v>226.16321076215664</v>
      </c>
      <c r="H37" s="127">
        <f>Shockcalc!$H$14</f>
        <v>220.54129122061613</v>
      </c>
      <c r="I37" s="127">
        <f>Shockcalc!$I$14</f>
        <v>210.54866820119543</v>
      </c>
      <c r="J37" s="135">
        <f>Shockcalc!$J$14</f>
        <v>199.10675338730644</v>
      </c>
      <c r="K37" s="70"/>
      <c r="L37" s="125" t="s">
        <v>11</v>
      </c>
      <c r="M37" s="127">
        <f>Shockcalc!$M$14</f>
        <v>190</v>
      </c>
      <c r="N37" s="127">
        <f>Shockcalc!$N$14</f>
        <v>173.7113875</v>
      </c>
      <c r="O37" s="127">
        <f>Shockcalc!$O$14</f>
        <v>164.51214309496825</v>
      </c>
      <c r="P37" s="127">
        <f>Shockcalc!$P$14</f>
        <v>147.0626147566671</v>
      </c>
      <c r="Q37" s="127">
        <f>Shockcalc!$Q$14</f>
        <v>145.54216495104828</v>
      </c>
      <c r="R37" s="127">
        <f>Shockcalc!$R$14</f>
        <v>140.7507936184067</v>
      </c>
      <c r="S37" s="127">
        <f>Shockcalc!$S$14</f>
        <v>127.38061656897922</v>
      </c>
      <c r="T37" s="135">
        <f>Shockcalc!$T$14</f>
        <v>128.63532302679758</v>
      </c>
      <c r="U37" s="70"/>
      <c r="V37" s="125" t="s">
        <v>11</v>
      </c>
      <c r="W37" s="127">
        <f t="shared" si="18"/>
        <v>390</v>
      </c>
      <c r="X37" s="127">
        <f t="shared" si="11"/>
        <v>352.38595750000002</v>
      </c>
      <c r="Y37" s="127">
        <f t="shared" si="12"/>
        <v>394.34198207315819</v>
      </c>
      <c r="Z37" s="127">
        <f t="shared" si="13"/>
        <v>380.3170157762022</v>
      </c>
      <c r="AA37" s="127">
        <f t="shared" si="14"/>
        <v>371.70537571320494</v>
      </c>
      <c r="AB37" s="127">
        <f t="shared" si="15"/>
        <v>361.29208483902283</v>
      </c>
      <c r="AC37" s="127">
        <f t="shared" si="16"/>
        <v>337.92928477017466</v>
      </c>
      <c r="AD37" s="135">
        <f t="shared" si="17"/>
        <v>327.74207641410402</v>
      </c>
    </row>
    <row r="38" spans="2:30" x14ac:dyDescent="0.25">
      <c r="B38" s="126" t="s">
        <v>12</v>
      </c>
      <c r="C38" s="127">
        <f>Shockcalc!$C$15</f>
        <v>215</v>
      </c>
      <c r="D38" s="127">
        <f>Shockcalc!$D$15</f>
        <v>198.03996000000001</v>
      </c>
      <c r="E38" s="127">
        <f>Shockcalc!$E$15</f>
        <v>230.95850938857384</v>
      </c>
      <c r="F38" s="127">
        <f>Shockcalc!$F$15</f>
        <v>227.66656648026515</v>
      </c>
      <c r="G38" s="127">
        <f>Shockcalc!$G$15</f>
        <v>231.10276105761474</v>
      </c>
      <c r="H38" s="127">
        <f>Shockcalc!$H$15</f>
        <v>224.11866585110764</v>
      </c>
      <c r="I38" s="127">
        <f>Shockcalc!$I$15</f>
        <v>218.58740376124206</v>
      </c>
      <c r="J38" s="135">
        <f>Shockcalc!$J$15</f>
        <v>208.72058031853564</v>
      </c>
      <c r="K38" s="70"/>
      <c r="L38" s="125" t="s">
        <v>12</v>
      </c>
      <c r="M38" s="127">
        <f>Shockcalc!$M$15</f>
        <v>210</v>
      </c>
      <c r="N38" s="127">
        <f>Shockcalc!$N$15</f>
        <v>188.13796199999999</v>
      </c>
      <c r="O38" s="127">
        <f>Shockcalc!$O$15</f>
        <v>177.44299523889126</v>
      </c>
      <c r="P38" s="127">
        <f>Shockcalc!$P$15</f>
        <v>162.96367316471785</v>
      </c>
      <c r="Q38" s="127">
        <f>Shockcalc!$Q$15</f>
        <v>145.70604528817316</v>
      </c>
      <c r="R38" s="127">
        <f>Shockcalc!$R$15</f>
        <v>144.22644480500446</v>
      </c>
      <c r="S38" s="127">
        <f>Shockcalc!$S$15</f>
        <v>139.50381075625936</v>
      </c>
      <c r="T38" s="135">
        <f>Shockcalc!$T$15</f>
        <v>126.27463492765644</v>
      </c>
      <c r="U38" s="70"/>
      <c r="V38" s="125" t="s">
        <v>12</v>
      </c>
      <c r="W38" s="127">
        <f t="shared" si="18"/>
        <v>425</v>
      </c>
      <c r="X38" s="127">
        <f t="shared" si="11"/>
        <v>386.17792199999997</v>
      </c>
      <c r="Y38" s="127">
        <f t="shared" si="12"/>
        <v>408.4015046274651</v>
      </c>
      <c r="Z38" s="127">
        <f t="shared" si="13"/>
        <v>390.63023964498302</v>
      </c>
      <c r="AA38" s="127">
        <f t="shared" si="14"/>
        <v>376.8088063457879</v>
      </c>
      <c r="AB38" s="127">
        <f t="shared" si="15"/>
        <v>368.34511065611207</v>
      </c>
      <c r="AC38" s="127">
        <f t="shared" si="16"/>
        <v>358.09121451750138</v>
      </c>
      <c r="AD38" s="135">
        <f t="shared" si="17"/>
        <v>334.99521524619206</v>
      </c>
    </row>
    <row r="39" spans="2:30" x14ac:dyDescent="0.25">
      <c r="B39" s="126" t="s">
        <v>13</v>
      </c>
      <c r="C39" s="127">
        <f>Shockcalc!$C$16</f>
        <v>230</v>
      </c>
      <c r="D39" s="127">
        <f>Shockcalc!$D$16</f>
        <v>212.36952875</v>
      </c>
      <c r="E39" s="127">
        <f>Shockcalc!$E$16</f>
        <v>233.46840601007096</v>
      </c>
      <c r="F39" s="127">
        <f>Shockcalc!$F$16</f>
        <v>228.25144091785339</v>
      </c>
      <c r="G39" s="127">
        <f>Shockcalc!$G$16</f>
        <v>225.05470814729736</v>
      </c>
      <c r="H39" s="127">
        <f>Shockcalc!$H$16</f>
        <v>228.50774183029017</v>
      </c>
      <c r="I39" s="127">
        <f>Shockcalc!$I$16</f>
        <v>221.65547217485002</v>
      </c>
      <c r="J39" s="135">
        <f>Shockcalc!$J$16</f>
        <v>216.23598082087756</v>
      </c>
      <c r="K39" s="70"/>
      <c r="L39" s="125" t="s">
        <v>13</v>
      </c>
      <c r="M39" s="127">
        <f>Shockcalc!$M$16</f>
        <v>225</v>
      </c>
      <c r="N39" s="127">
        <f>Shockcalc!$N$16</f>
        <v>207.4307025</v>
      </c>
      <c r="O39" s="127">
        <f>Shockcalc!$O$16</f>
        <v>188.92248570956738</v>
      </c>
      <c r="P39" s="127">
        <f>Shockcalc!$P$16</f>
        <v>175.36318298588938</v>
      </c>
      <c r="Q39" s="127">
        <f>Shockcalc!$Q$16</f>
        <v>161.09410560235378</v>
      </c>
      <c r="R39" s="127">
        <f>Shockcalc!$R$16</f>
        <v>144.06993333810445</v>
      </c>
      <c r="S39" s="127">
        <f>Shockcalc!$S$16</f>
        <v>142.64131281502188</v>
      </c>
      <c r="T39" s="135">
        <f>Shockcalc!$T$16</f>
        <v>138.00311833191986</v>
      </c>
      <c r="U39" s="70"/>
      <c r="V39" s="125" t="s">
        <v>13</v>
      </c>
      <c r="W39" s="127">
        <f t="shared" si="18"/>
        <v>455</v>
      </c>
      <c r="X39" s="127">
        <f t="shared" si="11"/>
        <v>419.80023125000002</v>
      </c>
      <c r="Y39" s="127">
        <f t="shared" si="12"/>
        <v>422.39089171963838</v>
      </c>
      <c r="Z39" s="127">
        <f t="shared" si="13"/>
        <v>403.61462390374277</v>
      </c>
      <c r="AA39" s="127">
        <f t="shared" si="14"/>
        <v>386.14881374965114</v>
      </c>
      <c r="AB39" s="127">
        <f t="shared" si="15"/>
        <v>372.57767516839465</v>
      </c>
      <c r="AC39" s="127">
        <f t="shared" si="16"/>
        <v>364.29678498987187</v>
      </c>
      <c r="AD39" s="135">
        <f t="shared" si="17"/>
        <v>354.23909915279739</v>
      </c>
    </row>
    <row r="40" spans="2:30" x14ac:dyDescent="0.25">
      <c r="B40" s="126" t="s">
        <v>14</v>
      </c>
      <c r="C40" s="127">
        <f>Shockcalc!$C$17</f>
        <v>250</v>
      </c>
      <c r="D40" s="127">
        <f>Shockcalc!$D$17</f>
        <v>225.53064000000001</v>
      </c>
      <c r="E40" s="127">
        <f>Shockcalc!$E$17</f>
        <v>208.36064933938627</v>
      </c>
      <c r="F40" s="127">
        <f>Shockcalc!$F$17</f>
        <v>229.18789780548624</v>
      </c>
      <c r="G40" s="127">
        <f>Shockcalc!$G$17</f>
        <v>224.18759209239127</v>
      </c>
      <c r="H40" s="127">
        <f>Shockcalc!$H$17</f>
        <v>221.16437853541518</v>
      </c>
      <c r="I40" s="127">
        <f>Shockcalc!$I$17</f>
        <v>224.67342547496818</v>
      </c>
      <c r="J40" s="135">
        <f>Shockcalc!$J$17</f>
        <v>218.04581898699081</v>
      </c>
      <c r="K40" s="70"/>
      <c r="L40" s="125" t="s">
        <v>14</v>
      </c>
      <c r="M40" s="127">
        <f>Shockcalc!$M$17</f>
        <v>240</v>
      </c>
      <c r="N40" s="127">
        <f>Shockcalc!$N$17</f>
        <v>220.62780000000001</v>
      </c>
      <c r="O40" s="127">
        <f>Shockcalc!$O$17</f>
        <v>203.51505284312145</v>
      </c>
      <c r="P40" s="127">
        <f>Shockcalc!$P$17</f>
        <v>185.45870119186498</v>
      </c>
      <c r="Q40" s="127">
        <f>Shockcalc!$Q$17</f>
        <v>172.24097064698464</v>
      </c>
      <c r="R40" s="127">
        <f>Shockcalc!$R$17</f>
        <v>158.3094086080819</v>
      </c>
      <c r="S40" s="127">
        <f>Shockcalc!$S$17</f>
        <v>141.65246731579913</v>
      </c>
      <c r="T40" s="135">
        <f>Shockcalc!$T$17</f>
        <v>140.31840301057994</v>
      </c>
      <c r="U40" s="70"/>
      <c r="V40" s="125" t="s">
        <v>14</v>
      </c>
      <c r="W40" s="127">
        <f t="shared" si="18"/>
        <v>490</v>
      </c>
      <c r="X40" s="127">
        <f t="shared" si="11"/>
        <v>446.15844000000004</v>
      </c>
      <c r="Y40" s="127">
        <f t="shared" si="12"/>
        <v>411.87570218250772</v>
      </c>
      <c r="Z40" s="127">
        <f t="shared" si="13"/>
        <v>414.64659899735125</v>
      </c>
      <c r="AA40" s="127">
        <f t="shared" si="14"/>
        <v>396.42856273937593</v>
      </c>
      <c r="AB40" s="127">
        <f t="shared" si="15"/>
        <v>379.47378714349708</v>
      </c>
      <c r="AC40" s="127">
        <f t="shared" si="16"/>
        <v>366.32589279076728</v>
      </c>
      <c r="AD40" s="135">
        <f t="shared" si="17"/>
        <v>358.36422199757078</v>
      </c>
    </row>
    <row r="41" spans="2:30" x14ac:dyDescent="0.25">
      <c r="B41" s="126" t="s">
        <v>15</v>
      </c>
      <c r="C41" s="127">
        <f>Shockcalc!$C$18</f>
        <v>220</v>
      </c>
      <c r="D41" s="127">
        <f>Shockcalc!$D$18</f>
        <v>240.30199999999999</v>
      </c>
      <c r="E41" s="127">
        <f>Shockcalc!$E$18</f>
        <v>217.04771425136303</v>
      </c>
      <c r="F41" s="127">
        <f>Shockcalc!$F$18</f>
        <v>200.76322608584454</v>
      </c>
      <c r="G41" s="127">
        <f>Shockcalc!$G$18</f>
        <v>221.08832684983597</v>
      </c>
      <c r="H41" s="127">
        <f>Shockcalc!$H$18</f>
        <v>216.51031346826369</v>
      </c>
      <c r="I41" s="127">
        <f>Shockcalc!$I$18</f>
        <v>213.82704460627809</v>
      </c>
      <c r="J41" s="135">
        <f>Shockcalc!$J$18</f>
        <v>217.45403934573932</v>
      </c>
      <c r="K41" s="70"/>
      <c r="L41" s="125" t="s">
        <v>15</v>
      </c>
      <c r="M41" s="127">
        <f>Shockcalc!$M$18</f>
        <v>210</v>
      </c>
      <c r="N41" s="127">
        <f>Shockcalc!$N$18</f>
        <v>230.68992</v>
      </c>
      <c r="O41" s="127">
        <f>Shockcalc!$O$18</f>
        <v>212.32928568068121</v>
      </c>
      <c r="P41" s="127">
        <f>Shockcalc!$P$18</f>
        <v>196.09431385129</v>
      </c>
      <c r="Q41" s="127">
        <f>Shockcalc!$Q$18</f>
        <v>178.90453352407161</v>
      </c>
      <c r="R41" s="127">
        <f>Shockcalc!$R$18</f>
        <v>166.34259817326574</v>
      </c>
      <c r="S41" s="127">
        <f>Shockcalc!$S$18</f>
        <v>153.05734675809595</v>
      </c>
      <c r="T41" s="135">
        <f>Shockcalc!$T$18</f>
        <v>137.10077698772042</v>
      </c>
      <c r="U41" s="70"/>
      <c r="V41" s="125" t="s">
        <v>15</v>
      </c>
      <c r="W41" s="127">
        <f t="shared" si="18"/>
        <v>430</v>
      </c>
      <c r="X41" s="127">
        <f t="shared" si="11"/>
        <v>470.99191999999999</v>
      </c>
      <c r="Y41" s="127">
        <f t="shared" si="12"/>
        <v>429.37699993204421</v>
      </c>
      <c r="Z41" s="127">
        <f t="shared" si="13"/>
        <v>396.85753993713456</v>
      </c>
      <c r="AA41" s="127">
        <f t="shared" si="14"/>
        <v>399.99286037390755</v>
      </c>
      <c r="AB41" s="127">
        <f t="shared" si="15"/>
        <v>382.85291164152943</v>
      </c>
      <c r="AC41" s="127">
        <f t="shared" si="16"/>
        <v>366.88439136437404</v>
      </c>
      <c r="AD41" s="135">
        <f t="shared" si="17"/>
        <v>354.55481633345971</v>
      </c>
    </row>
    <row r="42" spans="2:30" x14ac:dyDescent="0.25">
      <c r="B42" s="126" t="s">
        <v>16</v>
      </c>
      <c r="C42" s="127">
        <f>Shockcalc!$C$19</f>
        <v>175</v>
      </c>
      <c r="D42" s="127">
        <f>Shockcalc!$D$19</f>
        <v>198.53196</v>
      </c>
      <c r="E42" s="127">
        <f>Shockcalc!$E$19</f>
        <v>217.41985067729351</v>
      </c>
      <c r="F42" s="127">
        <f>Shockcalc!$F$19</f>
        <v>196.87964325157611</v>
      </c>
      <c r="G42" s="127">
        <f>Shockcalc!$G$19</f>
        <v>182.55938541299642</v>
      </c>
      <c r="H42" s="127">
        <f>Shockcalc!$H$19</f>
        <v>201.52627579731165</v>
      </c>
      <c r="I42" s="127">
        <f>Shockcalc!$I$19</f>
        <v>197.81654416991796</v>
      </c>
      <c r="J42" s="135">
        <f>Shockcalc!$J$19</f>
        <v>195.81136547064975</v>
      </c>
      <c r="K42" s="70"/>
      <c r="L42" s="125" t="s">
        <v>16</v>
      </c>
      <c r="M42" s="127">
        <f>Shockcalc!$M$19</f>
        <v>185</v>
      </c>
      <c r="N42" s="127">
        <f>Shockcalc!$N$19</f>
        <v>194.63083499999999</v>
      </c>
      <c r="O42" s="127">
        <f>Shockcalc!$O$19</f>
        <v>214.21477248765135</v>
      </c>
      <c r="P42" s="127">
        <f>Shockcalc!$P$19</f>
        <v>197.53205967540276</v>
      </c>
      <c r="Q42" s="127">
        <f>Shockcalc!$Q$19</f>
        <v>182.75894219559893</v>
      </c>
      <c r="R42" s="127">
        <f>Shockcalc!$R$19</f>
        <v>167.03233406811739</v>
      </c>
      <c r="S42" s="127">
        <f>Shockcalc!$S$19</f>
        <v>155.57092832209398</v>
      </c>
      <c r="T42" s="135">
        <f>Shockcalc!$T$19</f>
        <v>143.38563268555515</v>
      </c>
      <c r="U42" s="70"/>
      <c r="V42" s="125" t="s">
        <v>16</v>
      </c>
      <c r="W42" s="127">
        <f t="shared" si="18"/>
        <v>360</v>
      </c>
      <c r="X42" s="127">
        <f t="shared" si="11"/>
        <v>393.16279499999996</v>
      </c>
      <c r="Y42" s="127">
        <f t="shared" si="12"/>
        <v>431.63462316494486</v>
      </c>
      <c r="Z42" s="127">
        <f t="shared" si="13"/>
        <v>394.41170292697888</v>
      </c>
      <c r="AA42" s="127">
        <f t="shared" si="14"/>
        <v>365.31832760859538</v>
      </c>
      <c r="AB42" s="127">
        <f t="shared" si="15"/>
        <v>368.55860986542905</v>
      </c>
      <c r="AC42" s="127">
        <f t="shared" si="16"/>
        <v>353.38747249201197</v>
      </c>
      <c r="AD42" s="135">
        <f t="shared" si="17"/>
        <v>339.19699815620493</v>
      </c>
    </row>
    <row r="43" spans="2:30" x14ac:dyDescent="0.25">
      <c r="B43" s="126" t="s">
        <v>17</v>
      </c>
      <c r="C43" s="127">
        <f>Shockcalc!$C$20</f>
        <v>125</v>
      </c>
      <c r="D43" s="127">
        <f>Shockcalc!$D$20</f>
        <v>148.45564999999999</v>
      </c>
      <c r="E43" s="127">
        <f>Shockcalc!$E$20</f>
        <v>169.06239320012261</v>
      </c>
      <c r="F43" s="127">
        <f>Shockcalc!$F$20</f>
        <v>185.83645195055388</v>
      </c>
      <c r="G43" s="127">
        <f>Shockcalc!$G$20</f>
        <v>168.89085772610036</v>
      </c>
      <c r="H43" s="127">
        <f>Shockcalc!$H$20</f>
        <v>157.1602841287596</v>
      </c>
      <c r="I43" s="127">
        <f>Shockcalc!$I$20</f>
        <v>174.08626124490598</v>
      </c>
      <c r="J43" s="135">
        <f>Shockcalc!$J$20</f>
        <v>171.45557164199272</v>
      </c>
      <c r="K43" s="70"/>
      <c r="L43" s="125" t="s">
        <v>17</v>
      </c>
      <c r="M43" s="127">
        <f>Shockcalc!$M$20</f>
        <v>150</v>
      </c>
      <c r="N43" s="127">
        <f>Shockcalc!$N$20</f>
        <v>161.46152499999999</v>
      </c>
      <c r="O43" s="127">
        <f>Shockcalc!$O$20</f>
        <v>170.3932309953459</v>
      </c>
      <c r="P43" s="127">
        <f>Shockcalc!$P$20</f>
        <v>188.10474812978086</v>
      </c>
      <c r="Q43" s="127">
        <f>Shockcalc!$Q$20</f>
        <v>173.96617105199292</v>
      </c>
      <c r="R43" s="127">
        <f>Shockcalc!$R$20</f>
        <v>161.41758874589237</v>
      </c>
      <c r="S43" s="127">
        <f>Shockcalc!$S$20</f>
        <v>147.94040232742486</v>
      </c>
      <c r="T43" s="135">
        <f>Shockcalc!$T$20</f>
        <v>138.16517371077646</v>
      </c>
      <c r="U43" s="70"/>
      <c r="V43" s="125" t="s">
        <v>17</v>
      </c>
      <c r="W43" s="127">
        <f t="shared" si="18"/>
        <v>275</v>
      </c>
      <c r="X43" s="127">
        <f t="shared" si="11"/>
        <v>309.91717499999999</v>
      </c>
      <c r="Y43" s="127">
        <f t="shared" si="12"/>
        <v>339.45562419546854</v>
      </c>
      <c r="Z43" s="127">
        <f t="shared" si="13"/>
        <v>373.94120008033474</v>
      </c>
      <c r="AA43" s="127">
        <f t="shared" si="14"/>
        <v>342.85702877809331</v>
      </c>
      <c r="AB43" s="127">
        <f t="shared" si="15"/>
        <v>318.57787287465197</v>
      </c>
      <c r="AC43" s="127">
        <f t="shared" si="16"/>
        <v>322.02666357233085</v>
      </c>
      <c r="AD43" s="135">
        <f t="shared" si="17"/>
        <v>309.62074535276918</v>
      </c>
    </row>
    <row r="44" spans="2:30" x14ac:dyDescent="0.25">
      <c r="B44" s="126" t="s">
        <v>18</v>
      </c>
      <c r="C44" s="127">
        <f>Shockcalc!$C$21</f>
        <v>75</v>
      </c>
      <c r="D44" s="127">
        <f>Shockcalc!$D$21</f>
        <v>93.941874999999996</v>
      </c>
      <c r="E44" s="127">
        <f>Shockcalc!$E$21</f>
        <v>112.23065060629831</v>
      </c>
      <c r="F44" s="127">
        <f>Shockcalc!$F$21</f>
        <v>128.54823016668993</v>
      </c>
      <c r="G44" s="127">
        <f>Shockcalc!$G$21</f>
        <v>142.1002801960388</v>
      </c>
      <c r="H44" s="127">
        <f>Shockcalc!$H$21</f>
        <v>129.85463058204792</v>
      </c>
      <c r="I44" s="127">
        <f>Shockcalc!$I$21</f>
        <v>121.48575915562951</v>
      </c>
      <c r="J44" s="135">
        <f>Shockcalc!$J$21</f>
        <v>135.27698991565168</v>
      </c>
      <c r="K44" s="70"/>
      <c r="L44" s="125" t="s">
        <v>18</v>
      </c>
      <c r="M44" s="127">
        <f>Shockcalc!$M$21</f>
        <v>100</v>
      </c>
      <c r="N44" s="127">
        <f>Shockcalc!$N$21</f>
        <v>116.41222499999999</v>
      </c>
      <c r="O44" s="127">
        <f>Shockcalc!$O$21</f>
        <v>125.95435337398783</v>
      </c>
      <c r="P44" s="127">
        <f>Shockcalc!$P$21</f>
        <v>133.59233616141688</v>
      </c>
      <c r="Q44" s="127">
        <f>Shockcalc!$Q$21</f>
        <v>148.20530777397474</v>
      </c>
      <c r="R44" s="127">
        <f>Shockcalc!$R$21</f>
        <v>137.72561225046456</v>
      </c>
      <c r="S44" s="127">
        <f>Shockcalc!$S$21</f>
        <v>128.39234461540397</v>
      </c>
      <c r="T44" s="135">
        <f>Shockcalc!$T$21</f>
        <v>118.21353259349534</v>
      </c>
      <c r="U44" s="70"/>
      <c r="V44" s="125" t="s">
        <v>18</v>
      </c>
      <c r="W44" s="127">
        <f t="shared" si="18"/>
        <v>175</v>
      </c>
      <c r="X44" s="127">
        <f t="shared" si="11"/>
        <v>210.35409999999999</v>
      </c>
      <c r="Y44" s="127">
        <f t="shared" si="12"/>
        <v>238.18500398028613</v>
      </c>
      <c r="Z44" s="127">
        <f t="shared" si="13"/>
        <v>262.14056632810684</v>
      </c>
      <c r="AA44" s="127">
        <f t="shared" si="14"/>
        <v>290.30558797001356</v>
      </c>
      <c r="AB44" s="127">
        <f t="shared" si="15"/>
        <v>267.58024283251245</v>
      </c>
      <c r="AC44" s="127">
        <f t="shared" si="16"/>
        <v>249.87810377103347</v>
      </c>
      <c r="AD44" s="135">
        <f t="shared" si="17"/>
        <v>253.49052250914701</v>
      </c>
    </row>
    <row r="45" spans="2:30" x14ac:dyDescent="0.25">
      <c r="B45" s="128" t="s">
        <v>19</v>
      </c>
      <c r="C45" s="127">
        <f>Shockcalc!$C$22</f>
        <v>15</v>
      </c>
      <c r="D45" s="127">
        <f>Shockcalc!$D$22</f>
        <v>31.6875</v>
      </c>
      <c r="E45" s="127">
        <f>Shockcalc!$E$22</f>
        <v>43.73344765625</v>
      </c>
      <c r="F45" s="127">
        <f>Shockcalc!$F$22</f>
        <v>55.624445789321314</v>
      </c>
      <c r="G45" s="127">
        <f>Shockcalc!$G$22</f>
        <v>67.64069007741243</v>
      </c>
      <c r="H45" s="127">
        <f>Shockcalc!$H$22</f>
        <v>79.50444803477221</v>
      </c>
      <c r="I45" s="127">
        <f>Shockcalc!$I$22</f>
        <v>80.87825404963715</v>
      </c>
      <c r="J45" s="137">
        <f>Shockcalc!$J$22</f>
        <v>81.239254402971483</v>
      </c>
      <c r="K45" s="70"/>
      <c r="L45" s="133" t="s">
        <v>19</v>
      </c>
      <c r="M45" s="127">
        <f>Shockcalc!$M$22</f>
        <v>30</v>
      </c>
      <c r="N45" s="127">
        <f>Shockcalc!$N$22</f>
        <v>56.3</v>
      </c>
      <c r="O45" s="127">
        <f>Shockcalc!$O$22</f>
        <v>71.542062329999993</v>
      </c>
      <c r="P45" s="127">
        <f>Shockcalc!$P$22</f>
        <v>82.13664531570268</v>
      </c>
      <c r="Q45" s="127">
        <f>Shockcalc!$Q$22</f>
        <v>91.526382662337738</v>
      </c>
      <c r="R45" s="127">
        <f>Shockcalc!$R$22</f>
        <v>105.19485235374771</v>
      </c>
      <c r="S45" s="127">
        <f>Shockcalc!$S$22</f>
        <v>107.08141960682447</v>
      </c>
      <c r="T45" s="137">
        <f>Shockcalc!$T$22</f>
        <v>106.67984397778187</v>
      </c>
      <c r="U45" s="70"/>
      <c r="V45" s="133" t="s">
        <v>19</v>
      </c>
      <c r="W45" s="127">
        <f t="shared" si="18"/>
        <v>45</v>
      </c>
      <c r="X45" s="127">
        <f t="shared" si="11"/>
        <v>87.987499999999997</v>
      </c>
      <c r="Y45" s="127">
        <f t="shared" si="12"/>
        <v>115.27550998625</v>
      </c>
      <c r="Z45" s="127">
        <f t="shared" si="13"/>
        <v>137.76109110502398</v>
      </c>
      <c r="AA45" s="127">
        <f t="shared" si="14"/>
        <v>159.16707273975015</v>
      </c>
      <c r="AB45" s="127">
        <f t="shared" si="15"/>
        <v>184.69930038851993</v>
      </c>
      <c r="AC45" s="127">
        <f t="shared" si="16"/>
        <v>187.95967365646163</v>
      </c>
      <c r="AD45" s="135">
        <f t="shared" si="17"/>
        <v>187.91909838075335</v>
      </c>
    </row>
    <row r="46" spans="2:30" ht="15.75" thickBot="1" x14ac:dyDescent="0.3">
      <c r="B46" s="129" t="s">
        <v>20</v>
      </c>
      <c r="C46" s="130">
        <f>SUM(C27:C45)</f>
        <v>3055</v>
      </c>
      <c r="D46" s="131">
        <f t="shared" ref="D46:J46" si="19">SUM(D27:D45)</f>
        <v>3023.4239316129674</v>
      </c>
      <c r="E46" s="131">
        <f t="shared" si="19"/>
        <v>3539.6003635758516</v>
      </c>
      <c r="F46" s="131">
        <f t="shared" si="19"/>
        <v>3461.9625144671904</v>
      </c>
      <c r="G46" s="131">
        <f t="shared" si="19"/>
        <v>3367.0204393643239</v>
      </c>
      <c r="H46" s="131">
        <f t="shared" si="19"/>
        <v>3259.1057899041375</v>
      </c>
      <c r="I46" s="131">
        <f t="shared" si="19"/>
        <v>3149.4917979196734</v>
      </c>
      <c r="J46" s="132">
        <f t="shared" si="19"/>
        <v>3043.1148256319038</v>
      </c>
      <c r="K46" s="70"/>
      <c r="L46" s="134" t="s">
        <v>20</v>
      </c>
      <c r="M46" s="130">
        <f>SUM(M27:M45)</f>
        <v>2945</v>
      </c>
      <c r="N46" s="131">
        <f t="shared" ref="N46:T46" si="20">SUM(N27:N45)</f>
        <v>2875.4860400042785</v>
      </c>
      <c r="O46" s="131">
        <f t="shared" si="20"/>
        <v>2930.7735310810735</v>
      </c>
      <c r="P46" s="131">
        <f t="shared" si="20"/>
        <v>2823.9731315983049</v>
      </c>
      <c r="Q46" s="131">
        <f t="shared" si="20"/>
        <v>2708.5357374646824</v>
      </c>
      <c r="R46" s="131">
        <f t="shared" si="20"/>
        <v>2587.0540925864798</v>
      </c>
      <c r="S46" s="131">
        <f t="shared" si="20"/>
        <v>2467.1451148238643</v>
      </c>
      <c r="T46" s="132">
        <f t="shared" si="20"/>
        <v>2358.6112774602434</v>
      </c>
      <c r="U46" s="70"/>
      <c r="V46" s="134" t="s">
        <v>20</v>
      </c>
      <c r="W46" s="130">
        <f>SUM(W27:W45)</f>
        <v>6000</v>
      </c>
      <c r="X46" s="131">
        <f t="shared" ref="X46:AD46" si="21">SUM(X27:X45)</f>
        <v>5898.9099716172459</v>
      </c>
      <c r="Y46" s="131">
        <f t="shared" si="21"/>
        <v>6470.3738946569247</v>
      </c>
      <c r="Z46" s="131">
        <f t="shared" si="21"/>
        <v>6285.9356460654963</v>
      </c>
      <c r="AA46" s="131">
        <f t="shared" si="21"/>
        <v>6075.5561768290063</v>
      </c>
      <c r="AB46" s="131">
        <f t="shared" si="21"/>
        <v>5846.1598824906168</v>
      </c>
      <c r="AC46" s="131">
        <f t="shared" si="21"/>
        <v>5616.6369127435382</v>
      </c>
      <c r="AD46" s="132">
        <f t="shared" si="21"/>
        <v>5401.7261030921482</v>
      </c>
    </row>
    <row r="47" spans="2:30" s="172" customFormat="1" x14ac:dyDescent="0.25">
      <c r="B47" s="173"/>
      <c r="C47" s="174"/>
      <c r="D47" s="174"/>
      <c r="E47" s="174"/>
      <c r="F47" s="174"/>
      <c r="G47" s="174"/>
      <c r="H47" s="174"/>
      <c r="I47" s="174"/>
      <c r="J47" s="174"/>
      <c r="K47" s="70"/>
      <c r="L47" s="175"/>
      <c r="M47" s="174"/>
      <c r="N47" s="174"/>
      <c r="O47" s="174"/>
      <c r="P47" s="174"/>
      <c r="Q47" s="174"/>
      <c r="R47" s="174"/>
      <c r="S47" s="174"/>
      <c r="T47" s="174"/>
      <c r="U47" s="70"/>
      <c r="V47" s="175"/>
      <c r="W47" s="174"/>
      <c r="X47" s="174"/>
      <c r="Y47" s="174"/>
      <c r="Z47" s="174"/>
      <c r="AA47" s="174"/>
      <c r="AB47" s="174"/>
      <c r="AC47" s="174"/>
      <c r="AD47" s="174"/>
    </row>
    <row r="48" spans="2:30" x14ac:dyDescent="0.25">
      <c r="B48" s="97" t="s">
        <v>105</v>
      </c>
      <c r="C48" s="98"/>
      <c r="D48" s="98"/>
      <c r="E48" s="98"/>
      <c r="F48" s="98"/>
      <c r="G48" s="98"/>
      <c r="H48" s="98"/>
      <c r="I48" s="98"/>
      <c r="J48" s="98"/>
      <c r="L48" s="97" t="s">
        <v>105</v>
      </c>
      <c r="M48" s="98"/>
      <c r="N48" s="98"/>
      <c r="O48" s="98"/>
      <c r="P48" s="98"/>
      <c r="Q48" s="98"/>
      <c r="R48" s="98"/>
      <c r="S48" s="98"/>
      <c r="T48" s="98"/>
      <c r="V48" s="97" t="s">
        <v>105</v>
      </c>
      <c r="W48" s="98"/>
      <c r="X48" s="98"/>
      <c r="Y48" s="98"/>
      <c r="Z48" s="98"/>
      <c r="AA48" s="98"/>
      <c r="AB48" s="98"/>
      <c r="AC48" s="98"/>
      <c r="AD48" s="98"/>
    </row>
    <row r="49" spans="2:30" x14ac:dyDescent="0.25">
      <c r="B49" s="98"/>
      <c r="C49" s="176">
        <f>C46-C23</f>
        <v>0</v>
      </c>
      <c r="D49" s="176">
        <f t="shared" ref="D49:J49" si="22">D46-D23</f>
        <v>0</v>
      </c>
      <c r="E49" s="176">
        <f t="shared" si="22"/>
        <v>585.20432539384046</v>
      </c>
      <c r="F49" s="176">
        <f t="shared" si="22"/>
        <v>600.05868445863098</v>
      </c>
      <c r="G49" s="176">
        <f t="shared" si="22"/>
        <v>610.63460333070452</v>
      </c>
      <c r="H49" s="176">
        <f t="shared" si="22"/>
        <v>612.81927392478383</v>
      </c>
      <c r="I49" s="176">
        <f t="shared" si="22"/>
        <v>606.00013647002106</v>
      </c>
      <c r="J49" s="176">
        <f t="shared" si="22"/>
        <v>590.77410745749057</v>
      </c>
      <c r="L49" s="98"/>
      <c r="M49" s="176">
        <f>M46-M23</f>
        <v>0</v>
      </c>
      <c r="N49" s="176">
        <f t="shared" ref="N49:T49" si="23">N46-N23</f>
        <v>0</v>
      </c>
      <c r="O49" s="176">
        <f t="shared" si="23"/>
        <v>159.30960805585255</v>
      </c>
      <c r="P49" s="176">
        <f t="shared" si="23"/>
        <v>173.12353299562437</v>
      </c>
      <c r="Q49" s="176">
        <f t="shared" si="23"/>
        <v>184.60688991969892</v>
      </c>
      <c r="R49" s="176">
        <f t="shared" si="23"/>
        <v>192.07557174110843</v>
      </c>
      <c r="S49" s="176">
        <f t="shared" si="23"/>
        <v>195.94324633035467</v>
      </c>
      <c r="T49" s="176">
        <f t="shared" si="23"/>
        <v>198.13539954364614</v>
      </c>
      <c r="V49" s="98"/>
      <c r="W49" s="176">
        <f>W46-W23</f>
        <v>0</v>
      </c>
      <c r="X49" s="176">
        <f t="shared" ref="X49:AD49" si="24">X46-X23</f>
        <v>0</v>
      </c>
      <c r="Y49" s="176">
        <f t="shared" si="24"/>
        <v>744.51393344969347</v>
      </c>
      <c r="Z49" s="176">
        <f t="shared" si="24"/>
        <v>773.1822174542549</v>
      </c>
      <c r="AA49" s="176">
        <f t="shared" si="24"/>
        <v>795.24149325040344</v>
      </c>
      <c r="AB49" s="176">
        <f t="shared" si="24"/>
        <v>804.89484566589181</v>
      </c>
      <c r="AC49" s="176">
        <f t="shared" si="24"/>
        <v>801.94338280037664</v>
      </c>
      <c r="AD49" s="176">
        <f t="shared" si="24"/>
        <v>788.90950700113808</v>
      </c>
    </row>
    <row r="50" spans="2:30" ht="15.75" thickBot="1" x14ac:dyDescent="0.3"/>
    <row r="51" spans="2:30" x14ac:dyDescent="0.25">
      <c r="B51" s="122" t="s">
        <v>0</v>
      </c>
      <c r="C51" s="257" t="str">
        <f>CONCATENATE('Base Year Population'!B$11,"(Equilibrium)")</f>
        <v>NORTOPIA(Equilibrium)</v>
      </c>
      <c r="D51" s="258"/>
      <c r="E51" s="258"/>
      <c r="F51" s="258"/>
      <c r="G51" s="258"/>
      <c r="H51" s="258"/>
      <c r="I51" s="258"/>
      <c r="J51" s="259"/>
      <c r="K51" s="172"/>
      <c r="L51" s="122" t="s">
        <v>21</v>
      </c>
      <c r="M51" s="257" t="str">
        <f>C51</f>
        <v>NORTOPIA(Equilibrium)</v>
      </c>
      <c r="N51" s="258"/>
      <c r="O51" s="258"/>
      <c r="P51" s="258"/>
      <c r="Q51" s="258"/>
      <c r="R51" s="258"/>
      <c r="S51" s="258"/>
      <c r="T51" s="259"/>
      <c r="U51" s="172"/>
      <c r="V51" s="122" t="s">
        <v>31</v>
      </c>
      <c r="W51" s="257" t="str">
        <f>C51</f>
        <v>NORTOPIA(Equilibrium)</v>
      </c>
      <c r="X51" s="258"/>
      <c r="Y51" s="258"/>
      <c r="Z51" s="258"/>
      <c r="AA51" s="258"/>
      <c r="AB51" s="258"/>
      <c r="AC51" s="258"/>
      <c r="AD51" s="259"/>
    </row>
    <row r="52" spans="2:30" x14ac:dyDescent="0.25">
      <c r="B52" s="123" t="s">
        <v>25</v>
      </c>
      <c r="C52" s="124">
        <f>'Base Year Population'!$C$3</f>
        <v>2015</v>
      </c>
      <c r="D52" s="124">
        <f>'Base Year Population'!$E$3</f>
        <v>2020</v>
      </c>
      <c r="E52" s="124">
        <f>'Base Year Population'!$F$3</f>
        <v>2025</v>
      </c>
      <c r="F52" s="124">
        <f>'Base Year Population'!$G$3</f>
        <v>2030</v>
      </c>
      <c r="G52" s="124">
        <f>'Base Year Population'!$H$3</f>
        <v>2035</v>
      </c>
      <c r="H52" s="124">
        <f>'Base Year Population'!$I$3</f>
        <v>2040</v>
      </c>
      <c r="I52" s="124">
        <f>'Base Year Population'!$J$3</f>
        <v>2045</v>
      </c>
      <c r="J52" s="136">
        <f>'Base Year Population'!$K$3</f>
        <v>2050</v>
      </c>
      <c r="K52" s="47"/>
      <c r="L52" s="123" t="s">
        <v>25</v>
      </c>
      <c r="M52" s="124">
        <f>'Base Year Population'!$C$3</f>
        <v>2015</v>
      </c>
      <c r="N52" s="124">
        <f>'Base Year Population'!$E$3</f>
        <v>2020</v>
      </c>
      <c r="O52" s="124">
        <f>'Base Year Population'!$F$3</f>
        <v>2025</v>
      </c>
      <c r="P52" s="124">
        <f>'Base Year Population'!$G$3</f>
        <v>2030</v>
      </c>
      <c r="Q52" s="124">
        <f>'Base Year Population'!$H$3</f>
        <v>2035</v>
      </c>
      <c r="R52" s="124">
        <f>'Base Year Population'!$I$3</f>
        <v>2040</v>
      </c>
      <c r="S52" s="124">
        <f>'Base Year Population'!$J$3</f>
        <v>2045</v>
      </c>
      <c r="T52" s="136">
        <f>'Base Year Population'!$K$3</f>
        <v>2050</v>
      </c>
      <c r="U52" s="47"/>
      <c r="V52" s="123" t="s">
        <v>25</v>
      </c>
      <c r="W52" s="124">
        <f>'Base Year Population'!$C$3</f>
        <v>2015</v>
      </c>
      <c r="X52" s="124">
        <f>'Base Year Population'!$E$3</f>
        <v>2020</v>
      </c>
      <c r="Y52" s="124">
        <f>'Base Year Population'!$F$3</f>
        <v>2025</v>
      </c>
      <c r="Z52" s="124">
        <f>'Base Year Population'!$G$3</f>
        <v>2030</v>
      </c>
      <c r="AA52" s="124">
        <f>'Base Year Population'!$H$3</f>
        <v>2035</v>
      </c>
      <c r="AB52" s="124">
        <f>'Base Year Population'!$I$3</f>
        <v>2040</v>
      </c>
      <c r="AC52" s="124">
        <f>'Base Year Population'!$J$3</f>
        <v>2045</v>
      </c>
      <c r="AD52" s="136">
        <f>'Base Year Population'!$K$3</f>
        <v>2050</v>
      </c>
    </row>
    <row r="53" spans="2:30" x14ac:dyDescent="0.25">
      <c r="B53" s="126" t="s">
        <v>1</v>
      </c>
      <c r="C53" s="127">
        <f>Equilcalc!$C$4</f>
        <v>125</v>
      </c>
      <c r="D53" s="127">
        <f>Equilcalc!$D$4</f>
        <v>135.73392475110859</v>
      </c>
      <c r="E53" s="127">
        <f>Equilcalc!$E$4</f>
        <v>137.87498843908583</v>
      </c>
      <c r="F53" s="127">
        <f>Equilcalc!$F$4</f>
        <v>144.39904451052985</v>
      </c>
      <c r="G53" s="127">
        <f>Equilcalc!$G$4</f>
        <v>152.20902934736816</v>
      </c>
      <c r="H53" s="127">
        <f>Equilcalc!$H$4</f>
        <v>157.22663536355839</v>
      </c>
      <c r="I53" s="127">
        <f>Equilcalc!$I$4</f>
        <v>158.56628964877109</v>
      </c>
      <c r="J53" s="135">
        <f>Equilcalc!$J$4</f>
        <v>158.32729907165944</v>
      </c>
      <c r="K53" s="70"/>
      <c r="L53" s="125" t="s">
        <v>1</v>
      </c>
      <c r="M53" s="127">
        <f>Equilcalc!$M$4</f>
        <v>125</v>
      </c>
      <c r="N53" s="127">
        <f>Equilcalc!$N$4</f>
        <v>125.50535361640794</v>
      </c>
      <c r="O53" s="127">
        <f>Equilcalc!$O$4</f>
        <v>127.27559934761769</v>
      </c>
      <c r="P53" s="127">
        <f>Equilcalc!$P$4</f>
        <v>133.29164001293134</v>
      </c>
      <c r="Q53" s="127">
        <f>Equilcalc!$Q$4</f>
        <v>140.50064995715886</v>
      </c>
      <c r="R53" s="127">
        <f>Equilcalc!$R$4</f>
        <v>145.13227906044577</v>
      </c>
      <c r="S53" s="127">
        <f>Equilcalc!$S$4</f>
        <v>146.36888276148539</v>
      </c>
      <c r="T53" s="135">
        <f>Equilcalc!$T$4</f>
        <v>146.14827606640958</v>
      </c>
      <c r="U53" s="70"/>
      <c r="V53" s="125" t="s">
        <v>1</v>
      </c>
      <c r="W53" s="127">
        <f>C53+M53</f>
        <v>250</v>
      </c>
      <c r="X53" s="127">
        <f t="shared" ref="X53:X71" si="25">D53+N53</f>
        <v>261.23927836751653</v>
      </c>
      <c r="Y53" s="127">
        <f t="shared" ref="Y53:Y71" si="26">E53+O53</f>
        <v>265.15058778670351</v>
      </c>
      <c r="Z53" s="127">
        <f t="shared" ref="Z53:Z71" si="27">F53+P53</f>
        <v>277.69068452346119</v>
      </c>
      <c r="AA53" s="127">
        <f t="shared" ref="AA53:AA71" si="28">G53+Q53</f>
        <v>292.70967930452701</v>
      </c>
      <c r="AB53" s="127">
        <f t="shared" ref="AB53:AB71" si="29">H53+R53</f>
        <v>302.35891442400418</v>
      </c>
      <c r="AC53" s="127">
        <f t="shared" ref="AC53:AC71" si="30">I53+S53</f>
        <v>304.93517241025648</v>
      </c>
      <c r="AD53" s="135">
        <f t="shared" ref="AD53:AD71" si="31">J53+T53</f>
        <v>304.47557513806902</v>
      </c>
    </row>
    <row r="54" spans="2:30" x14ac:dyDescent="0.25">
      <c r="B54" s="126" t="s">
        <v>2</v>
      </c>
      <c r="C54" s="127">
        <f>Equilcalc!$C$5</f>
        <v>130</v>
      </c>
      <c r="D54" s="127">
        <f>Equilcalc!$D$5</f>
        <v>127.7625</v>
      </c>
      <c r="E54" s="127">
        <f>Equilcalc!$E$5</f>
        <v>139.80865717213686</v>
      </c>
      <c r="F54" s="127">
        <f>Equilcalc!$F$5</f>
        <v>142.5068986756969</v>
      </c>
      <c r="G54" s="127">
        <f>Equilcalc!$G$5</f>
        <v>149.44073714961502</v>
      </c>
      <c r="H54" s="127">
        <f>Equilcalc!$H$5</f>
        <v>157.56526509010203</v>
      </c>
      <c r="I54" s="127">
        <f>Equilcalc!$I$5</f>
        <v>162.46542685387215</v>
      </c>
      <c r="J54" s="135">
        <f>Equilcalc!$J$5</f>
        <v>163.30900737216584</v>
      </c>
      <c r="K54" s="70"/>
      <c r="L54" s="125" t="s">
        <v>2</v>
      </c>
      <c r="M54" s="127">
        <f>Equilcalc!$M$5</f>
        <v>130</v>
      </c>
      <c r="N54" s="127">
        <f>Equilcalc!$N$5</f>
        <v>127.7625</v>
      </c>
      <c r="O54" s="127">
        <f>Equilcalc!$O$5</f>
        <v>129.27302433197252</v>
      </c>
      <c r="P54" s="127">
        <f>Equilcalc!$P$5</f>
        <v>131.55142310770091</v>
      </c>
      <c r="Q54" s="127">
        <f>Equilcalc!$Q$5</f>
        <v>137.94551762398285</v>
      </c>
      <c r="R54" s="127">
        <f>Equilcalc!$R$5</f>
        <v>145.44486782915129</v>
      </c>
      <c r="S54" s="127">
        <f>Equilcalc!$S$5</f>
        <v>149.9680865987398</v>
      </c>
      <c r="T54" s="135">
        <f>Equilcalc!$T$5</f>
        <v>150.74677604488141</v>
      </c>
      <c r="U54" s="70"/>
      <c r="V54" s="125" t="s">
        <v>2</v>
      </c>
      <c r="W54" s="127">
        <f t="shared" ref="W54:W71" si="32">C54+M54</f>
        <v>260</v>
      </c>
      <c r="X54" s="127">
        <f t="shared" si="25"/>
        <v>255.52500000000001</v>
      </c>
      <c r="Y54" s="127">
        <f t="shared" si="26"/>
        <v>269.08168150410938</v>
      </c>
      <c r="Z54" s="127">
        <f t="shared" si="27"/>
        <v>274.05832178339779</v>
      </c>
      <c r="AA54" s="127">
        <f t="shared" si="28"/>
        <v>287.3862547735979</v>
      </c>
      <c r="AB54" s="127">
        <f t="shared" si="29"/>
        <v>303.01013291925335</v>
      </c>
      <c r="AC54" s="127">
        <f t="shared" si="30"/>
        <v>312.43351345261192</v>
      </c>
      <c r="AD54" s="135">
        <f t="shared" si="31"/>
        <v>314.05578341704722</v>
      </c>
    </row>
    <row r="55" spans="2:30" x14ac:dyDescent="0.25">
      <c r="B55" s="126" t="s">
        <v>3</v>
      </c>
      <c r="C55" s="127">
        <f>Equilcalc!$C$6</f>
        <v>140</v>
      </c>
      <c r="D55" s="127">
        <f>Equilcalc!$D$6</f>
        <v>132.19050000000001</v>
      </c>
      <c r="E55" s="127">
        <f>Equilcalc!$E$6</f>
        <v>130.92717712499999</v>
      </c>
      <c r="F55" s="127">
        <f>Equilcalc!$F$6</f>
        <v>143.77153355968107</v>
      </c>
      <c r="G55" s="127">
        <f>Equilcalc!$G$6</f>
        <v>146.73436582491144</v>
      </c>
      <c r="H55" s="127">
        <f>Equilcalc!$H$6</f>
        <v>153.9149928198745</v>
      </c>
      <c r="I55" s="127">
        <f>Equilcalc!$I$6</f>
        <v>161.98812208118122</v>
      </c>
      <c r="J55" s="135">
        <f>Equilcalc!$J$6</f>
        <v>166.47182428008864</v>
      </c>
      <c r="K55" s="70"/>
      <c r="L55" s="125" t="s">
        <v>3</v>
      </c>
      <c r="M55" s="127">
        <f>Equilcalc!$M$6</f>
        <v>140</v>
      </c>
      <c r="N55" s="127">
        <f>Equilcalc!$N$6</f>
        <v>132.19050000000001</v>
      </c>
      <c r="O55" s="127">
        <f>Equilcalc!$O$6</f>
        <v>130.92717712499999</v>
      </c>
      <c r="P55" s="127">
        <f>Equilcalc!$P$6</f>
        <v>132.93726820666228</v>
      </c>
      <c r="Q55" s="127">
        <f>Equilcalc!$Q$6</f>
        <v>135.45389607419088</v>
      </c>
      <c r="R55" s="127">
        <f>Equilcalc!$R$6</f>
        <v>142.07560642164489</v>
      </c>
      <c r="S55" s="127">
        <f>Equilcalc!$S$6</f>
        <v>149.52750526911558</v>
      </c>
      <c r="T55" s="135">
        <f>Equilcalc!$T$6</f>
        <v>153.66629961426472</v>
      </c>
      <c r="U55" s="70"/>
      <c r="V55" s="125" t="s">
        <v>3</v>
      </c>
      <c r="W55" s="127">
        <f t="shared" si="32"/>
        <v>280</v>
      </c>
      <c r="X55" s="127">
        <f t="shared" si="25"/>
        <v>264.38100000000003</v>
      </c>
      <c r="Y55" s="127">
        <f t="shared" si="26"/>
        <v>261.85435424999997</v>
      </c>
      <c r="Z55" s="127">
        <f t="shared" si="27"/>
        <v>276.70880176634336</v>
      </c>
      <c r="AA55" s="127">
        <f t="shared" si="28"/>
        <v>282.18826189910232</v>
      </c>
      <c r="AB55" s="127">
        <f t="shared" si="29"/>
        <v>295.99059924151936</v>
      </c>
      <c r="AC55" s="127">
        <f t="shared" si="30"/>
        <v>311.51562735029677</v>
      </c>
      <c r="AD55" s="135">
        <f t="shared" si="31"/>
        <v>320.13812389435338</v>
      </c>
    </row>
    <row r="56" spans="2:30" x14ac:dyDescent="0.25">
      <c r="B56" s="126" t="s">
        <v>4</v>
      </c>
      <c r="C56" s="127">
        <f>Equilcalc!$C$7</f>
        <v>150</v>
      </c>
      <c r="D56" s="127">
        <f>Equilcalc!$D$7</f>
        <v>141.505</v>
      </c>
      <c r="E56" s="127">
        <f>Equilcalc!$E$7</f>
        <v>134.56331947500001</v>
      </c>
      <c r="F56" s="127">
        <f>Equilcalc!$F$7</f>
        <v>133.70283328004999</v>
      </c>
      <c r="G56" s="127">
        <f>Equilcalc!$G$7</f>
        <v>146.99201591141795</v>
      </c>
      <c r="H56" s="127">
        <f>Equilcalc!$H$7</f>
        <v>150.05789921084568</v>
      </c>
      <c r="I56" s="127">
        <f>Equilcalc!$I$7</f>
        <v>157.13951191945088</v>
      </c>
      <c r="J56" s="135">
        <f>Equilcalc!$J$7</f>
        <v>164.87961006033029</v>
      </c>
      <c r="K56" s="70"/>
      <c r="L56" s="125" t="s">
        <v>4</v>
      </c>
      <c r="M56" s="127">
        <f>Equilcalc!$M$7</f>
        <v>135</v>
      </c>
      <c r="N56" s="127">
        <f>Equilcalc!$N$7</f>
        <v>140.88900000000001</v>
      </c>
      <c r="O56" s="127">
        <f>Equilcalc!$O$7</f>
        <v>133.60097263500001</v>
      </c>
      <c r="P56" s="127">
        <f>Equilcalc!$P$7</f>
        <v>132.57947810031749</v>
      </c>
      <c r="Q56" s="127">
        <f>Equilcalc!$Q$7</f>
        <v>134.71065136453916</v>
      </c>
      <c r="R56" s="127">
        <f>Equilcalc!$R$7</f>
        <v>137.28116913223172</v>
      </c>
      <c r="S56" s="127">
        <f>Equilcalc!$S$7</f>
        <v>143.84728923372282</v>
      </c>
      <c r="T56" s="135">
        <f>Equilcalc!$T$7</f>
        <v>151.11399210002088</v>
      </c>
      <c r="U56" s="70"/>
      <c r="V56" s="125" t="s">
        <v>4</v>
      </c>
      <c r="W56" s="127">
        <f t="shared" si="32"/>
        <v>285</v>
      </c>
      <c r="X56" s="127">
        <f t="shared" si="25"/>
        <v>282.39400000000001</v>
      </c>
      <c r="Y56" s="127">
        <f t="shared" si="26"/>
        <v>268.16429211000002</v>
      </c>
      <c r="Z56" s="127">
        <f t="shared" si="27"/>
        <v>266.28231138036745</v>
      </c>
      <c r="AA56" s="127">
        <f t="shared" si="28"/>
        <v>281.70266727595708</v>
      </c>
      <c r="AB56" s="127">
        <f t="shared" si="29"/>
        <v>287.33906834307743</v>
      </c>
      <c r="AC56" s="127">
        <f t="shared" si="30"/>
        <v>300.9868011531737</v>
      </c>
      <c r="AD56" s="135">
        <f t="shared" si="31"/>
        <v>315.9936021603512</v>
      </c>
    </row>
    <row r="57" spans="2:30" x14ac:dyDescent="0.25">
      <c r="B57" s="126" t="s">
        <v>5</v>
      </c>
      <c r="C57" s="127">
        <f>Equilcalc!$C$8</f>
        <v>155</v>
      </c>
      <c r="D57" s="127">
        <f>Equilcalc!$D$8</f>
        <v>153.69749999999999</v>
      </c>
      <c r="E57" s="127">
        <f>Equilcalc!$E$8</f>
        <v>146.92888664999998</v>
      </c>
      <c r="F57" s="127">
        <f>Equilcalc!$F$8</f>
        <v>140.55206000823489</v>
      </c>
      <c r="G57" s="127">
        <f>Equilcalc!$G$8</f>
        <v>139.95812033505715</v>
      </c>
      <c r="H57" s="127">
        <f>Equilcalc!$H$8</f>
        <v>153.93885858339155</v>
      </c>
      <c r="I57" s="127">
        <f>Equilcalc!$I$8</f>
        <v>156.6649485130992</v>
      </c>
      <c r="J57" s="135">
        <f>Equilcalc!$J$8</f>
        <v>163.13281290405874</v>
      </c>
      <c r="K57" s="70"/>
      <c r="L57" s="125" t="s">
        <v>5</v>
      </c>
      <c r="M57" s="127">
        <f>Equilcalc!$M$8</f>
        <v>130</v>
      </c>
      <c r="N57" s="127">
        <f>Equilcalc!$N$8</f>
        <v>135.62775000000002</v>
      </c>
      <c r="O57" s="127">
        <f>Equilcalc!$O$8</f>
        <v>143.47149537000001</v>
      </c>
      <c r="P57" s="127">
        <f>Equilcalc!$P$8</f>
        <v>136.87486446942066</v>
      </c>
      <c r="Q57" s="127">
        <f>Equilcalc!$Q$8</f>
        <v>136.13061942123448</v>
      </c>
      <c r="R57" s="127">
        <f>Equilcalc!$R$8</f>
        <v>138.38286372073648</v>
      </c>
      <c r="S57" s="127">
        <f>Equilcalc!$S$8</f>
        <v>140.58003562647926</v>
      </c>
      <c r="T57" s="135">
        <f>Equilcalc!$T$8</f>
        <v>146.45667906042257</v>
      </c>
      <c r="U57" s="70"/>
      <c r="V57" s="125" t="s">
        <v>5</v>
      </c>
      <c r="W57" s="127">
        <f t="shared" si="32"/>
        <v>285</v>
      </c>
      <c r="X57" s="127">
        <f t="shared" si="25"/>
        <v>289.32524999999998</v>
      </c>
      <c r="Y57" s="127">
        <f t="shared" si="26"/>
        <v>290.40038202</v>
      </c>
      <c r="Z57" s="127">
        <f t="shared" si="27"/>
        <v>277.42692447765558</v>
      </c>
      <c r="AA57" s="127">
        <f t="shared" si="28"/>
        <v>276.0887397562916</v>
      </c>
      <c r="AB57" s="127">
        <f t="shared" si="29"/>
        <v>292.321722304128</v>
      </c>
      <c r="AC57" s="127">
        <f t="shared" si="30"/>
        <v>297.24498413957849</v>
      </c>
      <c r="AD57" s="135">
        <f t="shared" si="31"/>
        <v>309.58949196448134</v>
      </c>
    </row>
    <row r="58" spans="2:30" x14ac:dyDescent="0.25">
      <c r="B58" s="126" t="s">
        <v>6</v>
      </c>
      <c r="C58" s="127">
        <f>Equilcalc!$C$9</f>
        <v>160</v>
      </c>
      <c r="D58" s="127">
        <f>Equilcalc!$D$9</f>
        <v>159.1695</v>
      </c>
      <c r="E58" s="127">
        <f>Equilcalc!$E$9</f>
        <v>163.80772155</v>
      </c>
      <c r="F58" s="127">
        <f>Equilcalc!$F$9</f>
        <v>159.17247077454448</v>
      </c>
      <c r="G58" s="127">
        <f>Equilcalc!$G$9</f>
        <v>153.17504051757447</v>
      </c>
      <c r="H58" s="127">
        <f>Equilcalc!$H$9</f>
        <v>152.71670258480097</v>
      </c>
      <c r="I58" s="127">
        <f>Equilcalc!$I$9</f>
        <v>166.558766210058</v>
      </c>
      <c r="J58" s="135">
        <f>Equilcalc!$J$9</f>
        <v>166.88576975409381</v>
      </c>
      <c r="K58" s="70"/>
      <c r="L58" s="125" t="s">
        <v>6</v>
      </c>
      <c r="M58" s="127">
        <f>Equilcalc!$M$9</f>
        <v>135</v>
      </c>
      <c r="N58" s="127">
        <f>Equilcalc!$N$9</f>
        <v>128.869</v>
      </c>
      <c r="O58" s="127">
        <f>Equilcalc!$O$9</f>
        <v>140.11160341500002</v>
      </c>
      <c r="P58" s="127">
        <f>Equilcalc!$P$9</f>
        <v>150.91910069465672</v>
      </c>
      <c r="Q58" s="127">
        <f>Equilcalc!$Q$9</f>
        <v>144.93268774073547</v>
      </c>
      <c r="R58" s="127">
        <f>Equilcalc!$R$9</f>
        <v>144.34201838472333</v>
      </c>
      <c r="S58" s="127">
        <f>Equilcalc!$S$9</f>
        <v>145.36566302408485</v>
      </c>
      <c r="T58" s="135">
        <f>Equilcalc!$T$9</f>
        <v>145.14607518362732</v>
      </c>
      <c r="U58" s="70"/>
      <c r="V58" s="125" t="s">
        <v>6</v>
      </c>
      <c r="W58" s="127">
        <f t="shared" si="32"/>
        <v>295</v>
      </c>
      <c r="X58" s="127">
        <f t="shared" si="25"/>
        <v>288.0385</v>
      </c>
      <c r="Y58" s="127">
        <f t="shared" si="26"/>
        <v>303.91932496499999</v>
      </c>
      <c r="Z58" s="127">
        <f t="shared" si="27"/>
        <v>310.0915714692012</v>
      </c>
      <c r="AA58" s="127">
        <f t="shared" si="28"/>
        <v>298.10772825830998</v>
      </c>
      <c r="AB58" s="127">
        <f t="shared" si="29"/>
        <v>297.0587209695243</v>
      </c>
      <c r="AC58" s="127">
        <f t="shared" si="30"/>
        <v>311.92442923414285</v>
      </c>
      <c r="AD58" s="135">
        <f t="shared" si="31"/>
        <v>312.03184493772113</v>
      </c>
    </row>
    <row r="59" spans="2:30" x14ac:dyDescent="0.25">
      <c r="B59" s="126" t="s">
        <v>7</v>
      </c>
      <c r="C59" s="127">
        <f>Equilcalc!$C$10</f>
        <v>165</v>
      </c>
      <c r="D59" s="127">
        <f>Equilcalc!$D$10</f>
        <v>166.48</v>
      </c>
      <c r="E59" s="127">
        <f>Equilcalc!$E$10</f>
        <v>170.19994634999998</v>
      </c>
      <c r="F59" s="127">
        <f>Equilcalc!$F$10</f>
        <v>177.28909703356501</v>
      </c>
      <c r="G59" s="127">
        <f>Equilcalc!$G$10</f>
        <v>173.0363929790073</v>
      </c>
      <c r="H59" s="127">
        <f>Equilcalc!$H$10</f>
        <v>166.66976158717279</v>
      </c>
      <c r="I59" s="127">
        <f>Equilcalc!$I$10</f>
        <v>165.13257050494528</v>
      </c>
      <c r="J59" s="135">
        <f>Equilcalc!$J$10</f>
        <v>178.03466520193101</v>
      </c>
      <c r="K59" s="70"/>
      <c r="L59" s="125" t="s">
        <v>7</v>
      </c>
      <c r="M59" s="127">
        <f>Equilcalc!$M$10</f>
        <v>140</v>
      </c>
      <c r="N59" s="127">
        <f>Equilcalc!$N$10</f>
        <v>135.20249999999999</v>
      </c>
      <c r="O59" s="127">
        <f>Equilcalc!$O$10</f>
        <v>133.70158749999999</v>
      </c>
      <c r="P59" s="127">
        <f>Equilcalc!$P$10</f>
        <v>147.64260209855627</v>
      </c>
      <c r="Q59" s="127">
        <f>Equilcalc!$Q$10</f>
        <v>159.93651696116248</v>
      </c>
      <c r="R59" s="127">
        <f>Equilcalc!$R$10</f>
        <v>153.77358169292032</v>
      </c>
      <c r="S59" s="127">
        <f>Equilcalc!$S$10</f>
        <v>151.91997434992132</v>
      </c>
      <c r="T59" s="135">
        <f>Equilcalc!$T$10</f>
        <v>150.74419255597599</v>
      </c>
      <c r="U59" s="70"/>
      <c r="V59" s="125" t="s">
        <v>7</v>
      </c>
      <c r="W59" s="127">
        <f t="shared" si="32"/>
        <v>305</v>
      </c>
      <c r="X59" s="127">
        <f t="shared" si="25"/>
        <v>301.6825</v>
      </c>
      <c r="Y59" s="127">
        <f t="shared" si="26"/>
        <v>303.90153384999996</v>
      </c>
      <c r="Z59" s="127">
        <f t="shared" si="27"/>
        <v>324.93169913212125</v>
      </c>
      <c r="AA59" s="127">
        <f t="shared" si="28"/>
        <v>332.97290994016976</v>
      </c>
      <c r="AB59" s="127">
        <f t="shared" si="29"/>
        <v>320.44334328009313</v>
      </c>
      <c r="AC59" s="127">
        <f t="shared" si="30"/>
        <v>317.0525448548666</v>
      </c>
      <c r="AD59" s="135">
        <f t="shared" si="31"/>
        <v>328.77885775790696</v>
      </c>
    </row>
    <row r="60" spans="2:30" x14ac:dyDescent="0.25">
      <c r="B60" s="126" t="s">
        <v>8</v>
      </c>
      <c r="C60" s="127">
        <f>Equilcalc!$C$11</f>
        <v>170</v>
      </c>
      <c r="D60" s="127">
        <f>Equilcalc!$D$11</f>
        <v>169.86750000000001</v>
      </c>
      <c r="E60" s="127">
        <f>Equilcalc!$E$11</f>
        <v>174.98712799999998</v>
      </c>
      <c r="F60" s="127">
        <f>Equilcalc!$F$11</f>
        <v>180.55661308539746</v>
      </c>
      <c r="G60" s="127">
        <f>Equilcalc!$G$11</f>
        <v>188.71537933737829</v>
      </c>
      <c r="H60" s="127">
        <f>Equilcalc!$H$11</f>
        <v>184.31836580123857</v>
      </c>
      <c r="I60" s="127">
        <f>Equilcalc!$I$11</f>
        <v>176.68661425856186</v>
      </c>
      <c r="J60" s="135">
        <f>Equilcalc!$J$11</f>
        <v>173.5213050865965</v>
      </c>
      <c r="K60" s="70"/>
      <c r="L60" s="125" t="s">
        <v>8</v>
      </c>
      <c r="M60" s="127">
        <f>Equilcalc!$M$11</f>
        <v>140</v>
      </c>
      <c r="N60" s="127">
        <f>Equilcalc!$N$11</f>
        <v>141.39999999999998</v>
      </c>
      <c r="O60" s="127">
        <f>Equilcalc!$O$11</f>
        <v>139.96162799999999</v>
      </c>
      <c r="P60" s="127">
        <f>Equilcalc!$P$11</f>
        <v>139.92873893781251</v>
      </c>
      <c r="Q60" s="127">
        <f>Equilcalc!$Q$11</f>
        <v>155.13915522011047</v>
      </c>
      <c r="R60" s="127">
        <f>Equilcalc!$R$11</f>
        <v>168.19723806220651</v>
      </c>
      <c r="S60" s="127">
        <f>Equilcalc!$S$11</f>
        <v>160.80103437628679</v>
      </c>
      <c r="T60" s="135">
        <f>Equilcalc!$T$11</f>
        <v>157.21438545601609</v>
      </c>
      <c r="U60" s="70"/>
      <c r="V60" s="125" t="s">
        <v>8</v>
      </c>
      <c r="W60" s="127">
        <f t="shared" si="32"/>
        <v>310</v>
      </c>
      <c r="X60" s="127">
        <f t="shared" si="25"/>
        <v>311.26749999999998</v>
      </c>
      <c r="Y60" s="127">
        <f t="shared" si="26"/>
        <v>314.948756</v>
      </c>
      <c r="Z60" s="127">
        <f t="shared" si="27"/>
        <v>320.48535202321</v>
      </c>
      <c r="AA60" s="127">
        <f t="shared" si="28"/>
        <v>343.85453455748876</v>
      </c>
      <c r="AB60" s="127">
        <f t="shared" si="29"/>
        <v>352.51560386344511</v>
      </c>
      <c r="AC60" s="127">
        <f t="shared" si="30"/>
        <v>337.48764863484865</v>
      </c>
      <c r="AD60" s="135">
        <f t="shared" si="31"/>
        <v>330.73569054261259</v>
      </c>
    </row>
    <row r="61" spans="2:30" x14ac:dyDescent="0.25">
      <c r="B61" s="126" t="s">
        <v>9</v>
      </c>
      <c r="C61" s="127">
        <f>Equilcalc!$C$12</f>
        <v>175</v>
      </c>
      <c r="D61" s="127">
        <f>Equilcalc!$D$12</f>
        <v>171.65646129999999</v>
      </c>
      <c r="E61" s="127">
        <f>Equilcalc!$E$12</f>
        <v>172.99768742737345</v>
      </c>
      <c r="F61" s="127">
        <f>Equilcalc!$F$12</f>
        <v>178.90159456102364</v>
      </c>
      <c r="G61" s="127">
        <f>Equilcalc!$G$12</f>
        <v>184.86330092212665</v>
      </c>
      <c r="H61" s="127">
        <f>Equilcalc!$H$12</f>
        <v>193.28116201429361</v>
      </c>
      <c r="I61" s="127">
        <f>Equilcalc!$I$12</f>
        <v>188.40935267095713</v>
      </c>
      <c r="J61" s="135">
        <f>Equilcalc!$J$12</f>
        <v>179.95812780584453</v>
      </c>
      <c r="K61" s="70"/>
      <c r="L61" s="125" t="s">
        <v>9</v>
      </c>
      <c r="M61" s="127">
        <f>Equilcalc!$M$12</f>
        <v>155</v>
      </c>
      <c r="N61" s="127">
        <f>Equilcalc!$N$12</f>
        <v>139.18014459999998</v>
      </c>
      <c r="O61" s="127">
        <f>Equilcalc!$O$12</f>
        <v>142.20700226818315</v>
      </c>
      <c r="P61" s="127">
        <f>Equilcalc!$P$12</f>
        <v>141.49421143200772</v>
      </c>
      <c r="Q61" s="127">
        <f>Equilcalc!$Q$12</f>
        <v>141.73553872782324</v>
      </c>
      <c r="R61" s="127">
        <f>Equilcalc!$R$12</f>
        <v>157.21088579188762</v>
      </c>
      <c r="S61" s="127">
        <f>Equilcalc!$S$12</f>
        <v>169.99278075595154</v>
      </c>
      <c r="T61" s="135">
        <f>Equilcalc!$T$12</f>
        <v>161.72659074858714</v>
      </c>
      <c r="U61" s="70"/>
      <c r="V61" s="125" t="s">
        <v>9</v>
      </c>
      <c r="W61" s="127">
        <f t="shared" si="32"/>
        <v>330</v>
      </c>
      <c r="X61" s="127">
        <f t="shared" si="25"/>
        <v>310.8366059</v>
      </c>
      <c r="Y61" s="127">
        <f t="shared" si="26"/>
        <v>315.20468969555657</v>
      </c>
      <c r="Z61" s="127">
        <f t="shared" si="27"/>
        <v>320.39580599303133</v>
      </c>
      <c r="AA61" s="127">
        <f t="shared" si="28"/>
        <v>326.59883964994992</v>
      </c>
      <c r="AB61" s="127">
        <f t="shared" si="29"/>
        <v>350.49204780618123</v>
      </c>
      <c r="AC61" s="127">
        <f t="shared" si="30"/>
        <v>358.40213342690868</v>
      </c>
      <c r="AD61" s="135">
        <f t="shared" si="31"/>
        <v>341.6847185544317</v>
      </c>
    </row>
    <row r="62" spans="2:30" x14ac:dyDescent="0.25">
      <c r="B62" s="126" t="s">
        <v>10</v>
      </c>
      <c r="C62" s="127">
        <f>Equilcalc!$C$13</f>
        <v>180</v>
      </c>
      <c r="D62" s="127">
        <f>Equilcalc!$D$13</f>
        <v>176.0637725</v>
      </c>
      <c r="E62" s="127">
        <f>Equilcalc!$E$13</f>
        <v>173.94913267878704</v>
      </c>
      <c r="F62" s="127">
        <f>Equilcalc!$F$13</f>
        <v>175.88370461619061</v>
      </c>
      <c r="G62" s="127">
        <f>Equilcalc!$G$13</f>
        <v>182.11421015157327</v>
      </c>
      <c r="H62" s="127">
        <f>Equilcalc!$H$13</f>
        <v>188.24284350697306</v>
      </c>
      <c r="I62" s="127">
        <f>Equilcalc!$I$13</f>
        <v>196.50006731956282</v>
      </c>
      <c r="J62" s="135">
        <f>Equilcalc!$J$13</f>
        <v>190.9765352867191</v>
      </c>
      <c r="K62" s="70"/>
      <c r="L62" s="125" t="s">
        <v>10</v>
      </c>
      <c r="M62" s="127">
        <f>Equilcalc!$M$13</f>
        <v>175</v>
      </c>
      <c r="N62" s="127">
        <f>Equilcalc!$N$13</f>
        <v>155.94219850000002</v>
      </c>
      <c r="O62" s="127">
        <f>Equilcalc!$O$13</f>
        <v>141.03905705574607</v>
      </c>
      <c r="P62" s="127">
        <f>Equilcalc!$P$13</f>
        <v>144.57935682979215</v>
      </c>
      <c r="Q62" s="127">
        <f>Equilcalc!$Q$13</f>
        <v>144.035085987846</v>
      </c>
      <c r="R62" s="127">
        <f>Equilcalc!$R$13</f>
        <v>144.32664949197974</v>
      </c>
      <c r="S62" s="127">
        <f>Equilcalc!$S$13</f>
        <v>159.82907656147827</v>
      </c>
      <c r="T62" s="135">
        <f>Equilcalc!$T$13</f>
        <v>172.30902729772413</v>
      </c>
      <c r="U62" s="70"/>
      <c r="V62" s="125" t="s">
        <v>10</v>
      </c>
      <c r="W62" s="127">
        <f t="shared" si="32"/>
        <v>355</v>
      </c>
      <c r="X62" s="127">
        <f t="shared" si="25"/>
        <v>332.00597100000005</v>
      </c>
      <c r="Y62" s="127">
        <f t="shared" si="26"/>
        <v>314.98818973453308</v>
      </c>
      <c r="Z62" s="127">
        <f t="shared" si="27"/>
        <v>320.46306144598276</v>
      </c>
      <c r="AA62" s="127">
        <f t="shared" si="28"/>
        <v>326.14929613941928</v>
      </c>
      <c r="AB62" s="127">
        <f t="shared" si="29"/>
        <v>332.5694929989528</v>
      </c>
      <c r="AC62" s="127">
        <f t="shared" si="30"/>
        <v>356.32914388104109</v>
      </c>
      <c r="AD62" s="135">
        <f t="shared" si="31"/>
        <v>363.28556258444326</v>
      </c>
    </row>
    <row r="63" spans="2:30" x14ac:dyDescent="0.25">
      <c r="B63" s="126" t="s">
        <v>11</v>
      </c>
      <c r="C63" s="127">
        <f>Equilcalc!$C$14</f>
        <v>200</v>
      </c>
      <c r="D63" s="127">
        <f>Equilcalc!$D$14</f>
        <v>180.65456999999998</v>
      </c>
      <c r="E63" s="127">
        <f>Equilcalc!$E$14</f>
        <v>177.99528288041247</v>
      </c>
      <c r="F63" s="127">
        <f>Equilcalc!$F$14</f>
        <v>176.44566668897846</v>
      </c>
      <c r="G63" s="127">
        <f>Equilcalc!$G$14</f>
        <v>178.64178522159366</v>
      </c>
      <c r="H63" s="127">
        <f>Equilcalc!$H$14</f>
        <v>185.0386192680246</v>
      </c>
      <c r="I63" s="127">
        <f>Equilcalc!$I$14</f>
        <v>190.96909449491642</v>
      </c>
      <c r="J63" s="135">
        <f>Equilcalc!$J$14</f>
        <v>198.76077774312589</v>
      </c>
      <c r="K63" s="70"/>
      <c r="L63" s="125" t="s">
        <v>11</v>
      </c>
      <c r="M63" s="127">
        <f>Equilcalc!$M$14</f>
        <v>190</v>
      </c>
      <c r="N63" s="127">
        <f>Equilcalc!$N$14</f>
        <v>175.63638750000001</v>
      </c>
      <c r="O63" s="127">
        <f>Equilcalc!$O$14</f>
        <v>157.65296483693677</v>
      </c>
      <c r="P63" s="127">
        <f>Equilcalc!$P$14</f>
        <v>143.06326262252631</v>
      </c>
      <c r="Q63" s="127">
        <f>Equilcalc!$Q$14</f>
        <v>146.84654537283575</v>
      </c>
      <c r="R63" s="127">
        <f>Equilcalc!$R$14</f>
        <v>146.34801652852775</v>
      </c>
      <c r="S63" s="127">
        <f>Equilcalc!$S$14</f>
        <v>146.41687859941186</v>
      </c>
      <c r="T63" s="135">
        <f>Equilcalc!$T$14</f>
        <v>161.66789150083082</v>
      </c>
      <c r="U63" s="70"/>
      <c r="V63" s="125" t="s">
        <v>11</v>
      </c>
      <c r="W63" s="127">
        <f t="shared" si="32"/>
        <v>390</v>
      </c>
      <c r="X63" s="127">
        <f t="shared" si="25"/>
        <v>356.29095749999999</v>
      </c>
      <c r="Y63" s="127">
        <f t="shared" si="26"/>
        <v>335.64824771734925</v>
      </c>
      <c r="Z63" s="127">
        <f t="shared" si="27"/>
        <v>319.50892931150474</v>
      </c>
      <c r="AA63" s="127">
        <f t="shared" si="28"/>
        <v>325.48833059442939</v>
      </c>
      <c r="AB63" s="127">
        <f t="shared" si="29"/>
        <v>331.38663579655235</v>
      </c>
      <c r="AC63" s="127">
        <f t="shared" si="30"/>
        <v>337.38597309432828</v>
      </c>
      <c r="AD63" s="135">
        <f t="shared" si="31"/>
        <v>360.42866924395673</v>
      </c>
    </row>
    <row r="64" spans="2:30" x14ac:dyDescent="0.25">
      <c r="B64" s="126" t="s">
        <v>12</v>
      </c>
      <c r="C64" s="127">
        <f>Equilcalc!$C$15</f>
        <v>215</v>
      </c>
      <c r="D64" s="127">
        <f>Equilcalc!$D$15</f>
        <v>200.23996</v>
      </c>
      <c r="E64" s="127">
        <f>Equilcalc!$E$15</f>
        <v>182.20740586640594</v>
      </c>
      <c r="F64" s="127">
        <f>Equilcalc!$F$15</f>
        <v>180.13790176525447</v>
      </c>
      <c r="G64" s="127">
        <f>Equilcalc!$G$15</f>
        <v>178.81454953077798</v>
      </c>
      <c r="H64" s="127">
        <f>Equilcalc!$H$15</f>
        <v>181.11773707455507</v>
      </c>
      <c r="I64" s="127">
        <f>Equilcalc!$I$15</f>
        <v>187.32208676351689</v>
      </c>
      <c r="J64" s="135">
        <f>Equilcalc!$J$15</f>
        <v>192.76754678492907</v>
      </c>
      <c r="K64" s="70"/>
      <c r="L64" s="125" t="s">
        <v>12</v>
      </c>
      <c r="M64" s="127">
        <f>Equilcalc!$M$15</f>
        <v>210</v>
      </c>
      <c r="N64" s="127">
        <f>Equilcalc!$N$15</f>
        <v>190.22796199999999</v>
      </c>
      <c r="O64" s="127">
        <f>Equilcalc!$O$15</f>
        <v>177.14608903678356</v>
      </c>
      <c r="P64" s="127">
        <f>Equilcalc!$P$15</f>
        <v>159.55071299208254</v>
      </c>
      <c r="Q64" s="127">
        <f>Equilcalc!$Q$15</f>
        <v>144.98396781454295</v>
      </c>
      <c r="R64" s="127">
        <f>Equilcalc!$R$15</f>
        <v>148.8818193467599</v>
      </c>
      <c r="S64" s="127">
        <f>Equilcalc!$S$15</f>
        <v>148.15402297245072</v>
      </c>
      <c r="T64" s="135">
        <f>Equilcalc!$T$15</f>
        <v>147.79576019965228</v>
      </c>
      <c r="U64" s="70"/>
      <c r="V64" s="125" t="s">
        <v>12</v>
      </c>
      <c r="W64" s="127">
        <f t="shared" si="32"/>
        <v>425</v>
      </c>
      <c r="X64" s="127">
        <f t="shared" si="25"/>
        <v>390.46792199999999</v>
      </c>
      <c r="Y64" s="127">
        <f t="shared" si="26"/>
        <v>359.35349490318947</v>
      </c>
      <c r="Z64" s="127">
        <f t="shared" si="27"/>
        <v>339.68861475733701</v>
      </c>
      <c r="AA64" s="127">
        <f t="shared" si="28"/>
        <v>323.79851734532093</v>
      </c>
      <c r="AB64" s="127">
        <f t="shared" si="29"/>
        <v>329.99955642131499</v>
      </c>
      <c r="AC64" s="127">
        <f t="shared" si="30"/>
        <v>335.47610973596761</v>
      </c>
      <c r="AD64" s="135">
        <f t="shared" si="31"/>
        <v>340.56330698458135</v>
      </c>
    </row>
    <row r="65" spans="2:30" x14ac:dyDescent="0.25">
      <c r="B65" s="126" t="s">
        <v>13</v>
      </c>
      <c r="C65" s="127">
        <f>Equilcalc!$C$16</f>
        <v>230</v>
      </c>
      <c r="D65" s="127">
        <f>Equilcalc!$D$16</f>
        <v>214.26152875</v>
      </c>
      <c r="E65" s="127">
        <f>Equilcalc!$E$16</f>
        <v>200.75755454473995</v>
      </c>
      <c r="F65" s="127">
        <f>Equilcalc!$F$16</f>
        <v>183.1984289630845</v>
      </c>
      <c r="G65" s="127">
        <f>Equilcalc!$G$16</f>
        <v>181.33540514178404</v>
      </c>
      <c r="H65" s="127">
        <f>Equilcalc!$H$16</f>
        <v>180.08254955858672</v>
      </c>
      <c r="I65" s="127">
        <f>Equilcalc!$I$16</f>
        <v>182.19890528048262</v>
      </c>
      <c r="J65" s="135">
        <f>Equilcalc!$J$16</f>
        <v>188.01941984510103</v>
      </c>
      <c r="K65" s="70"/>
      <c r="L65" s="125" t="s">
        <v>13</v>
      </c>
      <c r="M65" s="127">
        <f>Equilcalc!$M$16</f>
        <v>225</v>
      </c>
      <c r="N65" s="127">
        <f>Equilcalc!$N$16</f>
        <v>209.27870250000001</v>
      </c>
      <c r="O65" s="127">
        <f>Equilcalc!$O$16</f>
        <v>190.71967681750291</v>
      </c>
      <c r="P65" s="127">
        <f>Equilcalc!$P$16</f>
        <v>178.10958371410996</v>
      </c>
      <c r="Q65" s="127">
        <f>Equilcalc!$Q$16</f>
        <v>160.61135883986589</v>
      </c>
      <c r="R65" s="127">
        <f>Equilcalc!$R$16</f>
        <v>146.01207025756602</v>
      </c>
      <c r="S65" s="127">
        <f>Equilcalc!$S$16</f>
        <v>149.77055775592027</v>
      </c>
      <c r="T65" s="135">
        <f>Equilcalc!$T$16</f>
        <v>148.70554737180728</v>
      </c>
      <c r="U65" s="70"/>
      <c r="V65" s="125" t="s">
        <v>13</v>
      </c>
      <c r="W65" s="127">
        <f t="shared" si="32"/>
        <v>455</v>
      </c>
      <c r="X65" s="127">
        <f t="shared" si="25"/>
        <v>423.54023125000003</v>
      </c>
      <c r="Y65" s="127">
        <f t="shared" si="26"/>
        <v>391.47723136224283</v>
      </c>
      <c r="Z65" s="127">
        <f t="shared" si="27"/>
        <v>361.30801267719448</v>
      </c>
      <c r="AA65" s="127">
        <f t="shared" si="28"/>
        <v>341.94676398164995</v>
      </c>
      <c r="AB65" s="127">
        <f t="shared" si="29"/>
        <v>326.09461981615277</v>
      </c>
      <c r="AC65" s="127">
        <f t="shared" si="30"/>
        <v>331.96946303640289</v>
      </c>
      <c r="AD65" s="135">
        <f t="shared" si="31"/>
        <v>336.72496721690834</v>
      </c>
    </row>
    <row r="66" spans="2:30" x14ac:dyDescent="0.25">
      <c r="B66" s="126" t="s">
        <v>14</v>
      </c>
      <c r="C66" s="127">
        <f>Equilcalc!$C$17</f>
        <v>250</v>
      </c>
      <c r="D66" s="127">
        <f>Equilcalc!$D$17</f>
        <v>227.80763999999999</v>
      </c>
      <c r="E66" s="127">
        <f>Equilcalc!$E$17</f>
        <v>213.72653807612693</v>
      </c>
      <c r="F66" s="127">
        <f>Equilcalc!$F$17</f>
        <v>200.95240547489604</v>
      </c>
      <c r="G66" s="127">
        <f>Equilcalc!$G$17</f>
        <v>183.67121581369648</v>
      </c>
      <c r="H66" s="127">
        <f>Equilcalc!$H$17</f>
        <v>181.93813669228325</v>
      </c>
      <c r="I66" s="127">
        <f>Equilcalc!$I$17</f>
        <v>180.49677374552891</v>
      </c>
      <c r="J66" s="135">
        <f>Equilcalc!$J$17</f>
        <v>182.19982135204603</v>
      </c>
      <c r="K66" s="70"/>
      <c r="L66" s="125" t="s">
        <v>14</v>
      </c>
      <c r="M66" s="127">
        <f>Equilcalc!$M$17</f>
        <v>240</v>
      </c>
      <c r="N66" s="127">
        <f>Equilcalc!$N$17</f>
        <v>222.8553</v>
      </c>
      <c r="O66" s="127">
        <f>Equilcalc!$O$17</f>
        <v>208.7561534697054</v>
      </c>
      <c r="P66" s="127">
        <f>Equilcalc!$P$17</f>
        <v>190.90478520115121</v>
      </c>
      <c r="Q66" s="127">
        <f>Equilcalc!$Q$17</f>
        <v>178.56923759664937</v>
      </c>
      <c r="R66" s="127">
        <f>Equilcalc!$R$17</f>
        <v>161.14520678459377</v>
      </c>
      <c r="S66" s="127">
        <f>Equilcalc!$S$17</f>
        <v>146.34792584842941</v>
      </c>
      <c r="T66" s="135">
        <f>Equilcalc!$T$17</f>
        <v>149.77131078211869</v>
      </c>
      <c r="U66" s="70"/>
      <c r="V66" s="125" t="s">
        <v>14</v>
      </c>
      <c r="W66" s="127">
        <f t="shared" si="32"/>
        <v>490</v>
      </c>
      <c r="X66" s="127">
        <f t="shared" si="25"/>
        <v>450.66293999999999</v>
      </c>
      <c r="Y66" s="127">
        <f t="shared" si="26"/>
        <v>422.48269154583232</v>
      </c>
      <c r="Z66" s="127">
        <f t="shared" si="27"/>
        <v>391.85719067604725</v>
      </c>
      <c r="AA66" s="127">
        <f t="shared" si="28"/>
        <v>362.24045341034582</v>
      </c>
      <c r="AB66" s="127">
        <f t="shared" si="29"/>
        <v>343.08334347687702</v>
      </c>
      <c r="AC66" s="127">
        <f t="shared" si="30"/>
        <v>326.84469959395835</v>
      </c>
      <c r="AD66" s="135">
        <f t="shared" si="31"/>
        <v>331.97113213416469</v>
      </c>
    </row>
    <row r="67" spans="2:30" x14ac:dyDescent="0.25">
      <c r="B67" s="126" t="s">
        <v>15</v>
      </c>
      <c r="C67" s="127">
        <f>Equilcalc!$C$18</f>
        <v>220</v>
      </c>
      <c r="D67" s="127">
        <f>Equilcalc!$D$18</f>
        <v>243.05199999999999</v>
      </c>
      <c r="E67" s="127">
        <f>Equilcalc!$E$18</f>
        <v>223.38516807648045</v>
      </c>
      <c r="F67" s="127">
        <f>Equilcalc!$F$18</f>
        <v>210.5178934643107</v>
      </c>
      <c r="G67" s="127">
        <f>Equilcalc!$G$18</f>
        <v>198.40225750581004</v>
      </c>
      <c r="H67" s="127">
        <f>Equilcalc!$H$18</f>
        <v>181.58748673482069</v>
      </c>
      <c r="I67" s="127">
        <f>Equilcalc!$I$18</f>
        <v>179.7592583125076</v>
      </c>
      <c r="J67" s="135">
        <f>Equilcalc!$J$18</f>
        <v>177.96389871280553</v>
      </c>
      <c r="K67" s="70"/>
      <c r="L67" s="125" t="s">
        <v>15</v>
      </c>
      <c r="M67" s="127">
        <f>Equilcalc!$M$18</f>
        <v>210</v>
      </c>
      <c r="N67" s="127">
        <f>Equilcalc!$N$18</f>
        <v>233.32991999999999</v>
      </c>
      <c r="O67" s="127">
        <f>Equilcalc!$O$18</f>
        <v>218.52896877046999</v>
      </c>
      <c r="P67" s="127">
        <f>Equilcalc!$P$18</f>
        <v>205.62212850002444</v>
      </c>
      <c r="Q67" s="127">
        <f>Equilcalc!$Q$18</f>
        <v>188.48214463051951</v>
      </c>
      <c r="R67" s="127">
        <f>Equilcalc!$R$18</f>
        <v>176.54338988107571</v>
      </c>
      <c r="S67" s="127">
        <f>Equilcalc!$S$18</f>
        <v>159.21534307679249</v>
      </c>
      <c r="T67" s="135">
        <f>Equilcalc!$T$18</f>
        <v>144.2942547507125</v>
      </c>
      <c r="U67" s="70"/>
      <c r="V67" s="125" t="s">
        <v>15</v>
      </c>
      <c r="W67" s="127">
        <f t="shared" si="32"/>
        <v>430</v>
      </c>
      <c r="X67" s="127">
        <f t="shared" si="25"/>
        <v>476.38191999999998</v>
      </c>
      <c r="Y67" s="127">
        <f t="shared" si="26"/>
        <v>441.91413684695044</v>
      </c>
      <c r="Z67" s="127">
        <f t="shared" si="27"/>
        <v>416.14002196433512</v>
      </c>
      <c r="AA67" s="127">
        <f t="shared" si="28"/>
        <v>386.88440213632953</v>
      </c>
      <c r="AB67" s="127">
        <f t="shared" si="29"/>
        <v>358.1308766158964</v>
      </c>
      <c r="AC67" s="127">
        <f t="shared" si="30"/>
        <v>338.97460138930012</v>
      </c>
      <c r="AD67" s="135">
        <f t="shared" si="31"/>
        <v>322.25815346351806</v>
      </c>
    </row>
    <row r="68" spans="2:30" x14ac:dyDescent="0.25">
      <c r="B68" s="126" t="s">
        <v>16</v>
      </c>
      <c r="C68" s="127">
        <f>Equilcalc!$C$19</f>
        <v>175</v>
      </c>
      <c r="D68" s="127">
        <f>Equilcalc!$D$19</f>
        <v>199.98396</v>
      </c>
      <c r="E68" s="127">
        <f>Equilcalc!$E$19</f>
        <v>222.56211673238352</v>
      </c>
      <c r="F68" s="127">
        <f>Equilcalc!$F$19</f>
        <v>205.50318805657056</v>
      </c>
      <c r="G68" s="127">
        <f>Equilcalc!$G$19</f>
        <v>194.29050422652318</v>
      </c>
      <c r="H68" s="127">
        <f>Equilcalc!$H$19</f>
        <v>183.57353288327869</v>
      </c>
      <c r="I68" s="127">
        <f>Equilcalc!$I$19</f>
        <v>168.21879049039407</v>
      </c>
      <c r="J68" s="135">
        <f>Equilcalc!$J$19</f>
        <v>166.56609531040883</v>
      </c>
      <c r="K68" s="70"/>
      <c r="L68" s="125" t="s">
        <v>16</v>
      </c>
      <c r="M68" s="127">
        <f>Equilcalc!$M$19</f>
        <v>185</v>
      </c>
      <c r="N68" s="127">
        <f>Equilcalc!$N$19</f>
        <v>196.01683499999999</v>
      </c>
      <c r="O68" s="127">
        <f>Equilcalc!$O$19</f>
        <v>219.21419472891611</v>
      </c>
      <c r="P68" s="127">
        <f>Equilcalc!$P$19</f>
        <v>206.1121547346203</v>
      </c>
      <c r="Q68" s="127">
        <f>Equilcalc!$Q$19</f>
        <v>194.43322361206125</v>
      </c>
      <c r="R68" s="127">
        <f>Equilcalc!$R$19</f>
        <v>178.56411450377175</v>
      </c>
      <c r="S68" s="127">
        <f>Equilcalc!$S$19</f>
        <v>167.35679018266978</v>
      </c>
      <c r="T68" s="135">
        <f>Equilcalc!$T$19</f>
        <v>150.88358302470894</v>
      </c>
      <c r="U68" s="70"/>
      <c r="V68" s="125" t="s">
        <v>16</v>
      </c>
      <c r="W68" s="127">
        <f t="shared" si="32"/>
        <v>360</v>
      </c>
      <c r="X68" s="127">
        <f t="shared" si="25"/>
        <v>396.00079499999998</v>
      </c>
      <c r="Y68" s="127">
        <f t="shared" si="26"/>
        <v>441.77631146129966</v>
      </c>
      <c r="Z68" s="127">
        <f t="shared" si="27"/>
        <v>411.61534279119087</v>
      </c>
      <c r="AA68" s="127">
        <f t="shared" si="28"/>
        <v>388.72372783858441</v>
      </c>
      <c r="AB68" s="127">
        <f t="shared" si="29"/>
        <v>362.13764738705044</v>
      </c>
      <c r="AC68" s="127">
        <f t="shared" si="30"/>
        <v>335.57558067306388</v>
      </c>
      <c r="AD68" s="135">
        <f t="shared" si="31"/>
        <v>317.44967833511777</v>
      </c>
    </row>
    <row r="69" spans="2:30" x14ac:dyDescent="0.25">
      <c r="B69" s="126" t="s">
        <v>17</v>
      </c>
      <c r="C69" s="127">
        <f>Equilcalc!$C$20</f>
        <v>125</v>
      </c>
      <c r="D69" s="127">
        <f>Equilcalc!$D$20</f>
        <v>149.03314999999998</v>
      </c>
      <c r="E69" s="127">
        <f>Equilcalc!$E$20</f>
        <v>171.39077452540232</v>
      </c>
      <c r="F69" s="127">
        <f>Equilcalc!$F$20</f>
        <v>191.66391621605737</v>
      </c>
      <c r="G69" s="127">
        <f>Equilcalc!$G$20</f>
        <v>177.68485711974003</v>
      </c>
      <c r="H69" s="127">
        <f>Equilcalc!$H$20</f>
        <v>168.59405295037681</v>
      </c>
      <c r="I69" s="127">
        <f>Equilcalc!$I$20</f>
        <v>159.74550901044276</v>
      </c>
      <c r="J69" s="135">
        <f>Equilcalc!$J$20</f>
        <v>146.7154336506631</v>
      </c>
      <c r="K69" s="70"/>
      <c r="L69" s="125" t="s">
        <v>17</v>
      </c>
      <c r="M69" s="127">
        <f>Equilcalc!$M$20</f>
        <v>150</v>
      </c>
      <c r="N69" s="127">
        <f>Equilcalc!$N$20</f>
        <v>162.072025</v>
      </c>
      <c r="O69" s="127">
        <f>Equilcalc!$O$20</f>
        <v>172.67688272419107</v>
      </c>
      <c r="P69" s="127">
        <f>Equilcalc!$P$20</f>
        <v>193.90544847297679</v>
      </c>
      <c r="Q69" s="127">
        <f>Equilcalc!$Q$20</f>
        <v>182.92317922718058</v>
      </c>
      <c r="R69" s="127">
        <f>Equilcalc!$R$20</f>
        <v>173.06438276649698</v>
      </c>
      <c r="S69" s="127">
        <f>Equilcalc!$S$20</f>
        <v>159.28975864118422</v>
      </c>
      <c r="T69" s="135">
        <f>Equilcalc!$T$20</f>
        <v>149.54114441722066</v>
      </c>
      <c r="U69" s="70"/>
      <c r="V69" s="125" t="s">
        <v>17</v>
      </c>
      <c r="W69" s="127">
        <f t="shared" si="32"/>
        <v>275</v>
      </c>
      <c r="X69" s="127">
        <f t="shared" si="25"/>
        <v>311.10517499999997</v>
      </c>
      <c r="Y69" s="127">
        <f t="shared" si="26"/>
        <v>344.06765724959337</v>
      </c>
      <c r="Z69" s="127">
        <f t="shared" si="27"/>
        <v>385.56936468903416</v>
      </c>
      <c r="AA69" s="127">
        <f t="shared" si="28"/>
        <v>360.60803634692058</v>
      </c>
      <c r="AB69" s="127">
        <f t="shared" si="29"/>
        <v>341.65843571687378</v>
      </c>
      <c r="AC69" s="127">
        <f t="shared" si="30"/>
        <v>319.03526765162701</v>
      </c>
      <c r="AD69" s="135">
        <f t="shared" si="31"/>
        <v>296.25657806788377</v>
      </c>
    </row>
    <row r="70" spans="2:30" x14ac:dyDescent="0.25">
      <c r="B70" s="126" t="s">
        <v>18</v>
      </c>
      <c r="C70" s="127">
        <f>Equilcalc!$C$21</f>
        <v>75</v>
      </c>
      <c r="D70" s="127">
        <f>Equilcalc!$D$21</f>
        <v>94.134374999999991</v>
      </c>
      <c r="E70" s="127">
        <f>Equilcalc!$E$21</f>
        <v>113.04696998951854</v>
      </c>
      <c r="F70" s="127">
        <f>Equilcalc!$F$21</f>
        <v>130.8333239829426</v>
      </c>
      <c r="G70" s="127">
        <f>Equilcalc!$G$21</f>
        <v>147.16403073508386</v>
      </c>
      <c r="H70" s="127">
        <f>Equilcalc!$H$21</f>
        <v>137.18570538807327</v>
      </c>
      <c r="I70" s="127">
        <f>Equilcalc!$I$21</f>
        <v>130.82451213623327</v>
      </c>
      <c r="J70" s="135">
        <f>Equilcalc!$J$21</f>
        <v>124.53803491108363</v>
      </c>
      <c r="K70" s="70"/>
      <c r="L70" s="125" t="s">
        <v>18</v>
      </c>
      <c r="M70" s="127">
        <f>Equilcalc!$M$21</f>
        <v>100</v>
      </c>
      <c r="N70" s="127">
        <f>Equilcalc!$N$21</f>
        <v>116.643225</v>
      </c>
      <c r="O70" s="127">
        <f>Equilcalc!$O$21</f>
        <v>126.8435572047385</v>
      </c>
      <c r="P70" s="127">
        <f>Equilcalc!$P$21</f>
        <v>135.90132198174484</v>
      </c>
      <c r="Q70" s="127">
        <f>Equilcalc!$Q$21</f>
        <v>153.39047902340747</v>
      </c>
      <c r="R70" s="127">
        <f>Equilcalc!$R$21</f>
        <v>145.40315200277234</v>
      </c>
      <c r="S70" s="127">
        <f>Equilcalc!$S$21</f>
        <v>138.16991699509609</v>
      </c>
      <c r="T70" s="135">
        <f>Equilcalc!$T$21</f>
        <v>127.6860105725238</v>
      </c>
      <c r="U70" s="70"/>
      <c r="V70" s="125" t="s">
        <v>18</v>
      </c>
      <c r="W70" s="127">
        <f t="shared" si="32"/>
        <v>175</v>
      </c>
      <c r="X70" s="127">
        <f t="shared" si="25"/>
        <v>210.77760000000001</v>
      </c>
      <c r="Y70" s="127">
        <f t="shared" si="26"/>
        <v>239.89052719425706</v>
      </c>
      <c r="Z70" s="127">
        <f t="shared" si="27"/>
        <v>266.73464596468745</v>
      </c>
      <c r="AA70" s="127">
        <f t="shared" si="28"/>
        <v>300.55450975849135</v>
      </c>
      <c r="AB70" s="127">
        <f t="shared" si="29"/>
        <v>282.58885739084565</v>
      </c>
      <c r="AC70" s="127">
        <f t="shared" si="30"/>
        <v>268.99442913132935</v>
      </c>
      <c r="AD70" s="135">
        <f t="shared" si="31"/>
        <v>252.22404548360743</v>
      </c>
    </row>
    <row r="71" spans="2:30" x14ac:dyDescent="0.25">
      <c r="B71" s="128" t="s">
        <v>19</v>
      </c>
      <c r="C71" s="127">
        <f>Equilcalc!$C$22</f>
        <v>15</v>
      </c>
      <c r="D71" s="127">
        <f>Equilcalc!$D$22</f>
        <v>31.736999999999998</v>
      </c>
      <c r="E71" s="127">
        <f>Equilcalc!$E$22</f>
        <v>43.922802768750003</v>
      </c>
      <c r="F71" s="127">
        <f>Equilcalc!$F$22</f>
        <v>56.14648605145495</v>
      </c>
      <c r="G71" s="127">
        <f>Equilcalc!$G$22</f>
        <v>68.909060581440912</v>
      </c>
      <c r="H71" s="127">
        <f>Equilcalc!$H$22</f>
        <v>82.238833638617606</v>
      </c>
      <c r="I71" s="127">
        <f>Equilcalc!$I$22</f>
        <v>85.11031348741443</v>
      </c>
      <c r="J71" s="137">
        <f>Equilcalc!$J$22</f>
        <v>86.993261117244984</v>
      </c>
      <c r="K71" s="70"/>
      <c r="L71" s="133" t="s">
        <v>19</v>
      </c>
      <c r="M71" s="127">
        <f>Equilcalc!$M$22</f>
        <v>30</v>
      </c>
      <c r="N71" s="127">
        <f>Equilcalc!$N$22</f>
        <v>56.366</v>
      </c>
      <c r="O71" s="127">
        <f>Equilcalc!$O$22</f>
        <v>71.802347531699994</v>
      </c>
      <c r="P71" s="127">
        <f>Equilcalc!$P$22</f>
        <v>82.826441951739412</v>
      </c>
      <c r="Q71" s="127">
        <f>Equilcalc!$Q$22</f>
        <v>93.118143370199235</v>
      </c>
      <c r="R71" s="127">
        <f>Equilcalc!$R$22</f>
        <v>108.66159431987171</v>
      </c>
      <c r="S71" s="127">
        <f>Equilcalc!$S$22</f>
        <v>112.54066965074151</v>
      </c>
      <c r="T71" s="137">
        <f>Equilcalc!$T$22</f>
        <v>114.09446220103098</v>
      </c>
      <c r="U71" s="70"/>
      <c r="V71" s="133" t="s">
        <v>19</v>
      </c>
      <c r="W71" s="127">
        <f t="shared" si="32"/>
        <v>45</v>
      </c>
      <c r="X71" s="127">
        <f t="shared" si="25"/>
        <v>88.102999999999994</v>
      </c>
      <c r="Y71" s="127">
        <f t="shared" si="26"/>
        <v>115.72515030045</v>
      </c>
      <c r="Z71" s="127">
        <f t="shared" si="27"/>
        <v>138.97292800319437</v>
      </c>
      <c r="AA71" s="127">
        <f t="shared" si="28"/>
        <v>162.02720395164016</v>
      </c>
      <c r="AB71" s="127">
        <f t="shared" si="29"/>
        <v>190.90042795848933</v>
      </c>
      <c r="AC71" s="127">
        <f t="shared" si="30"/>
        <v>197.65098313815594</v>
      </c>
      <c r="AD71" s="135">
        <f t="shared" si="31"/>
        <v>201.08772331827595</v>
      </c>
    </row>
    <row r="72" spans="2:30" ht="15.75" thickBot="1" x14ac:dyDescent="0.3">
      <c r="B72" s="129" t="s">
        <v>20</v>
      </c>
      <c r="C72" s="130">
        <f>SUM(C53:C71)</f>
        <v>3055</v>
      </c>
      <c r="D72" s="131">
        <f t="shared" ref="D72:J72" si="33">SUM(D53:D71)</f>
        <v>3075.0308423011088</v>
      </c>
      <c r="E72" s="131">
        <f t="shared" si="33"/>
        <v>3095.039258327603</v>
      </c>
      <c r="F72" s="131">
        <f t="shared" si="33"/>
        <v>3112.1350607684635</v>
      </c>
      <c r="G72" s="131">
        <f t="shared" si="33"/>
        <v>3126.1522583524807</v>
      </c>
      <c r="H72" s="131">
        <f t="shared" si="33"/>
        <v>3139.2891407508682</v>
      </c>
      <c r="I72" s="131">
        <f t="shared" si="33"/>
        <v>3154.7569137018959</v>
      </c>
      <c r="J72" s="132">
        <f t="shared" si="33"/>
        <v>3170.0212462508957</v>
      </c>
      <c r="K72" s="70"/>
      <c r="L72" s="134" t="s">
        <v>20</v>
      </c>
      <c r="M72" s="130">
        <f>SUM(M53:M71)</f>
        <v>2945</v>
      </c>
      <c r="N72" s="131">
        <f t="shared" ref="N72:T72" si="34">SUM(N53:N71)</f>
        <v>2924.9953037164078</v>
      </c>
      <c r="O72" s="131">
        <f t="shared" si="34"/>
        <v>2904.9099821694635</v>
      </c>
      <c r="P72" s="131">
        <f t="shared" si="34"/>
        <v>2887.7945240608333</v>
      </c>
      <c r="Q72" s="131">
        <f t="shared" si="34"/>
        <v>2873.8785985660456</v>
      </c>
      <c r="R72" s="131">
        <f t="shared" si="34"/>
        <v>2860.7909059793637</v>
      </c>
      <c r="S72" s="131">
        <f t="shared" si="34"/>
        <v>2845.462192279962</v>
      </c>
      <c r="T72" s="132">
        <f t="shared" si="34"/>
        <v>2829.7122589485357</v>
      </c>
      <c r="U72" s="70"/>
      <c r="V72" s="134" t="s">
        <v>20</v>
      </c>
      <c r="W72" s="130">
        <f>SUM(W53:W71)</f>
        <v>6000</v>
      </c>
      <c r="X72" s="131">
        <f t="shared" ref="X72:AD72" si="35">SUM(X53:X71)</f>
        <v>6000.0261460175161</v>
      </c>
      <c r="Y72" s="131">
        <f t="shared" si="35"/>
        <v>5999.9492404970661</v>
      </c>
      <c r="Z72" s="131">
        <f t="shared" si="35"/>
        <v>5999.9295848292968</v>
      </c>
      <c r="AA72" s="131">
        <f t="shared" si="35"/>
        <v>6000.0308569185272</v>
      </c>
      <c r="AB72" s="131">
        <f t="shared" si="35"/>
        <v>6000.0800467302324</v>
      </c>
      <c r="AC72" s="131">
        <f t="shared" si="35"/>
        <v>6000.2191059818588</v>
      </c>
      <c r="AD72" s="132">
        <f t="shared" si="35"/>
        <v>5999.7335051994323</v>
      </c>
    </row>
  </sheetData>
  <mergeCells count="9">
    <mergeCell ref="C2:J2"/>
    <mergeCell ref="M2:T2"/>
    <mergeCell ref="W2:AD2"/>
    <mergeCell ref="C51:J51"/>
    <mergeCell ref="M51:T51"/>
    <mergeCell ref="W51:AD51"/>
    <mergeCell ref="C25:J25"/>
    <mergeCell ref="M25:T25"/>
    <mergeCell ref="W25:AD2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90"/>
  <sheetViews>
    <sheetView workbookViewId="0">
      <selection activeCell="L16" sqref="L16"/>
    </sheetView>
  </sheetViews>
  <sheetFormatPr defaultRowHeight="15" x14ac:dyDescent="0.25"/>
  <cols>
    <col min="1" max="1" width="15.28515625" customWidth="1"/>
    <col min="2" max="9" width="10.28515625" bestFit="1" customWidth="1"/>
  </cols>
  <sheetData>
    <row r="1" spans="1:17" x14ac:dyDescent="0.25">
      <c r="A1" s="13" t="s">
        <v>50</v>
      </c>
    </row>
    <row r="2" spans="1:17" x14ac:dyDescent="0.25">
      <c r="B2">
        <f>'Base Year Population'!C3</f>
        <v>2015</v>
      </c>
      <c r="C2">
        <f>'Base Year Population'!E3</f>
        <v>2020</v>
      </c>
      <c r="D2">
        <f>'Base Year Population'!F3</f>
        <v>2025</v>
      </c>
      <c r="E2">
        <f>'Base Year Population'!G3</f>
        <v>2030</v>
      </c>
      <c r="F2">
        <f>'Base Year Population'!H3</f>
        <v>2035</v>
      </c>
      <c r="G2">
        <f>'Base Year Population'!I3</f>
        <v>2040</v>
      </c>
      <c r="H2">
        <f>'Base Year Population'!J3</f>
        <v>2045</v>
      </c>
      <c r="I2">
        <f>'Base Year Population'!K3</f>
        <v>2050</v>
      </c>
    </row>
    <row r="3" spans="1:17" x14ac:dyDescent="0.25">
      <c r="A3" t="s">
        <v>96</v>
      </c>
      <c r="B3" s="19">
        <f>'Projections in Detail'!C23</f>
        <v>3055</v>
      </c>
      <c r="C3" s="19">
        <f>'Projections in Detail'!D23</f>
        <v>3023.4239316129674</v>
      </c>
      <c r="D3" s="19">
        <f>'Projections in Detail'!E23</f>
        <v>2954.3960381820111</v>
      </c>
      <c r="E3" s="19">
        <f>'Projections in Detail'!F23</f>
        <v>2861.9038300085595</v>
      </c>
      <c r="F3" s="19">
        <f>'Projections in Detail'!G23</f>
        <v>2756.3858360336194</v>
      </c>
      <c r="G3" s="19">
        <f>'Projections in Detail'!H23</f>
        <v>2646.2865159793537</v>
      </c>
      <c r="H3" s="19">
        <f>'Projections in Detail'!I23</f>
        <v>2543.4916614496524</v>
      </c>
      <c r="I3" s="19">
        <f>'Projections in Detail'!J23</f>
        <v>2452.3407181744133</v>
      </c>
    </row>
    <row r="4" spans="1:17" x14ac:dyDescent="0.25">
      <c r="A4" t="s">
        <v>97</v>
      </c>
      <c r="B4" s="19">
        <f>'Projections in Detail'!M23</f>
        <v>2945</v>
      </c>
      <c r="C4" s="19">
        <f>'Projections in Detail'!N23</f>
        <v>2875.4860400042785</v>
      </c>
      <c r="D4" s="19">
        <f>'Projections in Detail'!O23</f>
        <v>2771.463923025221</v>
      </c>
      <c r="E4" s="19">
        <f>'Projections in Detail'!P23</f>
        <v>2650.8495986026805</v>
      </c>
      <c r="F4" s="19">
        <f>'Projections in Detail'!Q23</f>
        <v>2523.9288475449835</v>
      </c>
      <c r="G4" s="19">
        <f>'Projections in Detail'!R23</f>
        <v>2394.9785208453713</v>
      </c>
      <c r="H4" s="19">
        <f>'Projections in Detail'!S23</f>
        <v>2271.2018684935097</v>
      </c>
      <c r="I4" s="19">
        <f>'Projections in Detail'!T23</f>
        <v>2160.4758779165973</v>
      </c>
    </row>
    <row r="5" spans="1:17" x14ac:dyDescent="0.25">
      <c r="A5" t="s">
        <v>98</v>
      </c>
      <c r="B5" s="19">
        <f>'Projections in Detail'!W23</f>
        <v>6000</v>
      </c>
      <c r="C5" s="19">
        <f>'Projections in Detail'!X23</f>
        <v>5898.9099716172459</v>
      </c>
      <c r="D5" s="19">
        <f>'Projections in Detail'!Y23</f>
        <v>5725.8599612072312</v>
      </c>
      <c r="E5" s="19">
        <f>'Projections in Detail'!Z23</f>
        <v>5512.7534286112414</v>
      </c>
      <c r="F5" s="19">
        <f>'Projections in Detail'!AA23</f>
        <v>5280.3146835786029</v>
      </c>
      <c r="G5" s="19">
        <f>'Projections in Detail'!AB23</f>
        <v>5041.265036824725</v>
      </c>
      <c r="H5" s="19">
        <f>'Projections in Detail'!AC23</f>
        <v>4814.6935299431616</v>
      </c>
      <c r="I5" s="19">
        <f>'Projections in Detail'!AD23</f>
        <v>4612.8165960910101</v>
      </c>
    </row>
    <row r="6" spans="1:17" x14ac:dyDescent="0.25">
      <c r="A6" t="s">
        <v>99</v>
      </c>
      <c r="B6" s="19">
        <f>'Projections in Detail'!W46</f>
        <v>6000</v>
      </c>
      <c r="C6" s="19">
        <f>'Projections in Detail'!X46</f>
        <v>5898.9099716172459</v>
      </c>
      <c r="D6" s="19">
        <f>'Projections in Detail'!Y46</f>
        <v>6470.3738946569247</v>
      </c>
      <c r="E6" s="19">
        <f>'Projections in Detail'!Z46</f>
        <v>6285.9356460654963</v>
      </c>
      <c r="F6" s="19">
        <f>'Projections in Detail'!AA46</f>
        <v>6075.5561768290063</v>
      </c>
      <c r="G6" s="19">
        <f>'Projections in Detail'!AB46</f>
        <v>5846.1598824906168</v>
      </c>
      <c r="H6" s="19">
        <f>'Projections in Detail'!AC46</f>
        <v>5616.6369127435382</v>
      </c>
      <c r="I6" s="19">
        <f>'Projections in Detail'!AD46</f>
        <v>5401.7261030921482</v>
      </c>
    </row>
    <row r="7" spans="1:17" x14ac:dyDescent="0.25">
      <c r="A7" t="s">
        <v>114</v>
      </c>
      <c r="B7" s="85">
        <f>'Projections in Detail'!W23</f>
        <v>6000</v>
      </c>
      <c r="C7" s="85">
        <f>'Projections in Detail'!X23</f>
        <v>5898.9099716172459</v>
      </c>
      <c r="D7" s="85">
        <f>'Projections in Detail'!Y23</f>
        <v>5725.8599612072312</v>
      </c>
      <c r="E7" s="85">
        <f>'Projections in Detail'!Z23</f>
        <v>5512.7534286112414</v>
      </c>
      <c r="F7" s="85">
        <f>'Projections in Detail'!AA23</f>
        <v>5280.3146835786029</v>
      </c>
      <c r="G7" s="85">
        <f>'Projections in Detail'!AB23</f>
        <v>5041.265036824725</v>
      </c>
      <c r="H7" s="85">
        <f>'Projections in Detail'!AC23</f>
        <v>4814.6935299431616</v>
      </c>
      <c r="I7" s="85">
        <f>'Projections in Detail'!AD23</f>
        <v>4612.8165960910101</v>
      </c>
      <c r="J7" s="81"/>
    </row>
    <row r="8" spans="1:17" x14ac:dyDescent="0.25">
      <c r="A8" t="s">
        <v>110</v>
      </c>
      <c r="B8" s="85">
        <f>'Projections in Detail'!W46</f>
        <v>6000</v>
      </c>
      <c r="C8" s="85">
        <f>'Projections in Detail'!X46</f>
        <v>5898.9099716172459</v>
      </c>
      <c r="D8" s="85">
        <f>'Projections in Detail'!Y46</f>
        <v>6470.3738946569247</v>
      </c>
      <c r="E8" s="85">
        <f>'Projections in Detail'!Z46</f>
        <v>6285.9356460654963</v>
      </c>
      <c r="F8" s="85">
        <f>'Projections in Detail'!AA46</f>
        <v>6075.5561768290063</v>
      </c>
      <c r="G8" s="85">
        <f>'Projections in Detail'!AB46</f>
        <v>5846.1598824906168</v>
      </c>
      <c r="H8" s="85">
        <f>'Projections in Detail'!AC46</f>
        <v>5616.6369127435382</v>
      </c>
      <c r="I8" s="85">
        <f>'Projections in Detail'!AD46</f>
        <v>5401.7261030921482</v>
      </c>
      <c r="J8" s="81"/>
    </row>
    <row r="9" spans="1:17" x14ac:dyDescent="0.25">
      <c r="A9" t="s">
        <v>113</v>
      </c>
      <c r="B9" s="85">
        <f>'Official Projections'!W23</f>
        <v>6000</v>
      </c>
      <c r="C9" s="85">
        <f>'Official Projections'!X23</f>
        <v>5898.9099716172459</v>
      </c>
      <c r="D9" s="85">
        <f>'Official Projections'!Y23</f>
        <v>5725.8599612072312</v>
      </c>
      <c r="E9" s="85">
        <f>'Official Projections'!Z23</f>
        <v>5512.7534286112414</v>
      </c>
      <c r="F9" s="85">
        <f>'Official Projections'!AA23</f>
        <v>5280.3146835786029</v>
      </c>
      <c r="G9" s="85"/>
      <c r="H9" s="85"/>
      <c r="I9" s="85"/>
      <c r="J9" s="81"/>
    </row>
    <row r="10" spans="1:17" x14ac:dyDescent="0.25">
      <c r="A10" t="s">
        <v>127</v>
      </c>
      <c r="C10" s="17">
        <f>Migration!S22</f>
        <v>14.68798</v>
      </c>
      <c r="D10" s="17">
        <f>Migration!T22</f>
        <v>26.020238059031072</v>
      </c>
      <c r="E10" s="17">
        <f>Migration!U22</f>
        <v>30.935845917385006</v>
      </c>
      <c r="F10" s="17">
        <f>Migration!V22</f>
        <v>32.683838812609245</v>
      </c>
      <c r="G10" s="17">
        <f>Migration!W22</f>
        <v>33.059517747548469</v>
      </c>
      <c r="H10" s="17">
        <f>Migration!X22</f>
        <v>30.545949845045676</v>
      </c>
      <c r="I10" s="17">
        <f>Migration!Y22</f>
        <v>25.84741335704328</v>
      </c>
      <c r="L10" s="19"/>
      <c r="M10" s="19"/>
      <c r="N10" s="19"/>
    </row>
    <row r="12" spans="1:17" x14ac:dyDescent="0.25">
      <c r="A12" s="13" t="s">
        <v>52</v>
      </c>
      <c r="B12" s="13"/>
      <c r="C12" s="13" t="s">
        <v>64</v>
      </c>
      <c r="D12" s="13"/>
      <c r="E12" s="13" t="s">
        <v>83</v>
      </c>
      <c r="F12" s="13"/>
    </row>
    <row r="13" spans="1:17" x14ac:dyDescent="0.25">
      <c r="B13">
        <f>B2</f>
        <v>2015</v>
      </c>
      <c r="C13">
        <f t="shared" ref="C13:I13" si="0">C2</f>
        <v>2020</v>
      </c>
      <c r="D13">
        <f t="shared" si="0"/>
        <v>2025</v>
      </c>
      <c r="E13">
        <f t="shared" si="0"/>
        <v>2030</v>
      </c>
      <c r="F13">
        <f t="shared" si="0"/>
        <v>2035</v>
      </c>
      <c r="G13">
        <f t="shared" si="0"/>
        <v>2040</v>
      </c>
      <c r="H13">
        <f t="shared" si="0"/>
        <v>2045</v>
      </c>
      <c r="I13">
        <f t="shared" si="0"/>
        <v>2050</v>
      </c>
    </row>
    <row r="14" spans="1:17" x14ac:dyDescent="0.25">
      <c r="A14" t="s">
        <v>65</v>
      </c>
      <c r="B14" s="17">
        <f>(SUM('Projections in Detail'!W4:W6)+SUM('Projections in Detail'!W17:W22))/SUM('Projections in Detail'!W7:W16)*100</f>
        <v>74.672489082969435</v>
      </c>
      <c r="C14" s="17">
        <f>(SUM('Projections in Detail'!X4:X6)+SUM('Projections in Detail'!X17:X22))/SUM('Projections in Detail'!X7:X16)*100</f>
        <v>83.517691295470684</v>
      </c>
      <c r="D14" s="17">
        <f>(SUM('Projections in Detail'!Y4:Y6)+SUM('Projections in Detail'!Y17:Y22))/SUM('Projections in Detail'!Y7:Y16)*100</f>
        <v>90.059538575370993</v>
      </c>
      <c r="E14" s="17">
        <f>(SUM('Projections in Detail'!Z4:Z6)+SUM('Projections in Detail'!Z17:Z22))/SUM('Projections in Detail'!Z7:Z16)*100</f>
        <v>93.870723067928424</v>
      </c>
      <c r="F14" s="17">
        <f>(SUM('Projections in Detail'!AA4:AA6)+SUM('Projections in Detail'!AA17:AA22))/SUM('Projections in Detail'!AA7:AA16)*100</f>
        <v>94.466528118430958</v>
      </c>
      <c r="G14" s="17">
        <f>(SUM('Projections in Detail'!AB4:AB6)+SUM('Projections in Detail'!AB17:AB22))/SUM('Projections in Detail'!AB7:AB16)*100</f>
        <v>93.83423301113082</v>
      </c>
      <c r="H14" s="17">
        <f>(SUM('Projections in Detail'!AC4:AC6)+SUM('Projections in Detail'!AC17:AC22))/SUM('Projections in Detail'!AC7:AC16)*100</f>
        <v>92.306885937746884</v>
      </c>
      <c r="I14" s="17">
        <f>(SUM('Projections in Detail'!AD4:AD6)+SUM('Projections in Detail'!AD17:AD22))/SUM('Projections in Detail'!AD7:AD16)*100</f>
        <v>90.991329085703285</v>
      </c>
      <c r="J14" s="17"/>
      <c r="K14" s="17"/>
      <c r="L14" s="17"/>
      <c r="M14" s="17"/>
      <c r="N14" s="17"/>
      <c r="O14" s="17"/>
      <c r="P14" s="17"/>
      <c r="Q14" s="17"/>
    </row>
    <row r="15" spans="1:17" x14ac:dyDescent="0.25">
      <c r="A15" t="s">
        <v>67</v>
      </c>
      <c r="B15" s="17">
        <f>SUM('Projections in Detail'!W4:W6)/SUM('Projections in Detail'!W7:W16)*100</f>
        <v>22.998544395924309</v>
      </c>
      <c r="C15" s="17">
        <f>SUM('Projections in Detail'!X4:X6)/SUM('Projections in Detail'!X7:X16)*100</f>
        <v>23.83007224856296</v>
      </c>
      <c r="D15" s="17">
        <f>SUM('Projections in Detail'!Y4:Y6)/SUM('Projections in Detail'!Y7:Y16)*100</f>
        <v>24.808257244210981</v>
      </c>
      <c r="E15" s="17">
        <f>SUM('Projections in Detail'!Z4:Z6)/SUM('Projections in Detail'!Z7:Z16)*100</f>
        <v>25.65704056464438</v>
      </c>
      <c r="F15" s="17">
        <f>SUM('Projections in Detail'!AA4:AA6)/SUM('Projections in Detail'!AA7:AA16)*100</f>
        <v>26.04863229989509</v>
      </c>
      <c r="G15" s="17">
        <f>SUM('Projections in Detail'!AB4:AB6)/SUM('Projections in Detail'!AB7:AB16)*100</f>
        <v>26.740531467097462</v>
      </c>
      <c r="H15" s="17">
        <f>SUM('Projections in Detail'!AC4:AC6)/SUM('Projections in Detail'!AC7:AC16)*100</f>
        <v>27.347331495074606</v>
      </c>
      <c r="I15" s="17">
        <f>SUM('Projections in Detail'!AD4:AD6)/SUM('Projections in Detail'!AD7:AD16)*100</f>
        <v>27.709997456876529</v>
      </c>
    </row>
    <row r="16" spans="1:17" x14ac:dyDescent="0.25">
      <c r="A16" t="s">
        <v>66</v>
      </c>
      <c r="B16" s="17">
        <f>SUM('Projections in Detail'!W17:W22)/SUM('Projections in Detail'!W7:W16)*100</f>
        <v>51.673944687045129</v>
      </c>
      <c r="C16" s="17">
        <f>SUM('Projections in Detail'!X17:X22)/SUM('Projections in Detail'!X7:X16)*100</f>
        <v>59.687619046907727</v>
      </c>
      <c r="D16" s="17">
        <f>SUM('Projections in Detail'!Y17:Y22)/SUM('Projections in Detail'!Y7:Y16)*100</f>
        <v>65.251281331159987</v>
      </c>
      <c r="E16" s="17">
        <f>SUM('Projections in Detail'!Z17:Z22)/SUM('Projections in Detail'!Z7:Z16)*100</f>
        <v>68.213682503284033</v>
      </c>
      <c r="F16" s="17">
        <f>SUM('Projections in Detail'!AA17:AA22)/SUM('Projections in Detail'!AA7:AA16)*100</f>
        <v>68.417895818535868</v>
      </c>
      <c r="G16" s="17">
        <f>SUM('Projections in Detail'!AB17:AB22)/SUM('Projections in Detail'!AB7:AB16)*100</f>
        <v>67.093701544033351</v>
      </c>
      <c r="H16" s="17">
        <f>SUM('Projections in Detail'!AC17:AC22)/SUM('Projections in Detail'!AC7:AC16)*100</f>
        <v>64.959554442672285</v>
      </c>
      <c r="I16" s="17">
        <f>SUM('Projections in Detail'!AD17:AD22)/SUM('Projections in Detail'!AD7:AD16)*100</f>
        <v>63.281331628826756</v>
      </c>
    </row>
    <row r="17" spans="1:16" x14ac:dyDescent="0.25">
      <c r="A17" t="s">
        <v>100</v>
      </c>
      <c r="B17" s="33">
        <f>SUM('Projections in Detail'!W4:W6)</f>
        <v>790</v>
      </c>
      <c r="C17" s="33">
        <f>SUM('Projections in Detail'!X4:X6)</f>
        <v>765.98310396724571</v>
      </c>
      <c r="D17" s="33">
        <f>SUM('Projections in Detail'!Y4:Y6)</f>
        <v>747.39004380790607</v>
      </c>
      <c r="E17" s="33">
        <f>SUM('Projections in Detail'!Z4:Z6)</f>
        <v>729.56316509534508</v>
      </c>
      <c r="F17" s="33">
        <f>SUM('Projections in Detail'!AA4:AA6)</f>
        <v>707.29383072294297</v>
      </c>
      <c r="G17" s="33">
        <f>SUM('Projections in Detail'!AB4:AB6)</f>
        <v>695.47109536347295</v>
      </c>
      <c r="H17" s="33">
        <f>SUM('Projections in Detail'!AC4:AC6)</f>
        <v>684.68177501023104</v>
      </c>
      <c r="I17" s="33">
        <f>SUM('Projections in Detail'!AD4:AD6)</f>
        <v>669.25099039110171</v>
      </c>
    </row>
    <row r="18" spans="1:16" x14ac:dyDescent="0.25">
      <c r="A18" t="s">
        <v>101</v>
      </c>
      <c r="B18" s="33">
        <f>SUM('Projections in Detail'!W7:W16)</f>
        <v>3435</v>
      </c>
      <c r="C18" s="33">
        <f>SUM('Projections in Detail'!X7:X16)</f>
        <v>3214.3549376499996</v>
      </c>
      <c r="D18" s="33">
        <f>SUM('Projections in Detail'!Y7:Y16)</f>
        <v>3012.6664539578242</v>
      </c>
      <c r="E18" s="33">
        <f>SUM('Projections in Detail'!Z7:Z16)</f>
        <v>2843.5203321956365</v>
      </c>
      <c r="F18" s="33">
        <f>SUM('Projections in Detail'!AA7:AA16)</f>
        <v>2715.2820254819735</v>
      </c>
      <c r="G18" s="33">
        <f>SUM('Projections in Detail'!AB7:AB16)</f>
        <v>2600.8125388951462</v>
      </c>
      <c r="H18" s="33">
        <f>SUM('Projections in Detail'!AC7:AC16)</f>
        <v>2503.65113368939</v>
      </c>
      <c r="I18" s="33">
        <f>SUM('Projections in Detail'!AD7:AD16)</f>
        <v>2415.1968668803324</v>
      </c>
    </row>
    <row r="19" spans="1:16" x14ac:dyDescent="0.25">
      <c r="A19" t="s">
        <v>102</v>
      </c>
      <c r="B19" s="33">
        <f>SUM('Projections in Detail'!W17:W22)</f>
        <v>1775</v>
      </c>
      <c r="C19" s="33">
        <f>SUM('Projections in Detail'!X17:X22)</f>
        <v>1918.5719300000001</v>
      </c>
      <c r="D19" s="33">
        <f>SUM('Projections in Detail'!Y17:Y22)</f>
        <v>1965.8034634415017</v>
      </c>
      <c r="E19" s="33">
        <f>SUM('Projections in Detail'!Z17:Z22)</f>
        <v>1939.6699313202589</v>
      </c>
      <c r="F19" s="33">
        <f>SUM('Projections in Detail'!AA17:AA22)</f>
        <v>1857.7388273736872</v>
      </c>
      <c r="G19" s="33">
        <f>SUM('Projections in Detail'!AB17:AB22)</f>
        <v>1744.9814025661058</v>
      </c>
      <c r="H19" s="33">
        <f>SUM('Projections in Detail'!AC17:AC22)</f>
        <v>1626.3606212435411</v>
      </c>
      <c r="I19" s="33">
        <f>SUM('Projections in Detail'!AD17:AD22)</f>
        <v>1528.3687388195767</v>
      </c>
    </row>
    <row r="20" spans="1:16" x14ac:dyDescent="0.25">
      <c r="A20" t="s">
        <v>110</v>
      </c>
      <c r="B20" s="17"/>
      <c r="C20" s="17">
        <f>(SUM('Projections in Detail'!X27:X29)+SUM('Projections in Detail'!X40:X45))/SUM('Projections in Detail'!X30:X39)*100</f>
        <v>83.517691295470684</v>
      </c>
      <c r="D20" s="17">
        <f>(SUM('Projections in Detail'!Y27:Y29)+SUM('Projections in Detail'!Y40:Y45))/SUM('Projections in Detail'!Y30:Y39)*100</f>
        <v>75.793039584724937</v>
      </c>
      <c r="E20" s="17">
        <f>(SUM('Projections in Detail'!Z27:Z29)+SUM('Projections in Detail'!Z40:Z45))/SUM('Projections in Detail'!Z30:Z39)*100</f>
        <v>80.516391634496486</v>
      </c>
      <c r="F20" s="17">
        <f>(SUM('Projections in Detail'!AA27:AA29)+SUM('Projections in Detail'!AA40:AA45))/SUM('Projections in Detail'!AA30:AA39)*100</f>
        <v>83.605340928951961</v>
      </c>
      <c r="G20" s="17">
        <f>(SUM('Projections in Detail'!AB27:AB29)+SUM('Projections in Detail'!AB40:AB45))/SUM('Projections in Detail'!AB30:AB39)*100</f>
        <v>84.987234667951071</v>
      </c>
      <c r="H20" s="17">
        <f>(SUM('Projections in Detail'!AC27:AC29)+SUM('Projections in Detail'!AC40:AC45))/SUM('Projections in Detail'!AC30:AC39)*100</f>
        <v>85.983166656596339</v>
      </c>
      <c r="I20" s="17">
        <f>(SUM('Projections in Detail'!AD27:AD29)+SUM('Projections in Detail'!AD40:AD45))/SUM('Projections in Detail'!AD30:AD39)*100</f>
        <v>87.557079040647807</v>
      </c>
    </row>
    <row r="21" spans="1:16" x14ac:dyDescent="0.25">
      <c r="A21" t="s">
        <v>111</v>
      </c>
      <c r="B21" s="17">
        <f>'Projections in Detail'!C23/'Projections in Detail'!M23*100</f>
        <v>103.73514431239389</v>
      </c>
      <c r="C21" s="17">
        <f>'Projections in Detail'!D23/'Projections in Detail'!N23*100</f>
        <v>105.14479602928166</v>
      </c>
      <c r="D21" s="17">
        <f>'Projections in Detail'!E23/'Projections in Detail'!O23*100</f>
        <v>106.60055913544451</v>
      </c>
      <c r="E21" s="17">
        <f>'Projections in Detail'!F23/'Projections in Detail'!P23*100</f>
        <v>107.96175805361156</v>
      </c>
      <c r="F21" s="17">
        <f>'Projections in Detail'!G23/'Projections in Detail'!Q23*100</f>
        <v>109.21012447378405</v>
      </c>
      <c r="G21" s="17">
        <f>'Projections in Detail'!H23/'Projections in Detail'!R23*100</f>
        <v>110.49312104249171</v>
      </c>
      <c r="H21" s="17">
        <f>'Projections in Detail'!I23/'Projections in Detail'!S23*100</f>
        <v>111.98879750555828</v>
      </c>
      <c r="I21" s="17">
        <f>'Projections in Detail'!J23/'Projections in Detail'!T23*100</f>
        <v>113.50928484048934</v>
      </c>
    </row>
    <row r="22" spans="1:16" x14ac:dyDescent="0.25">
      <c r="A22" t="s">
        <v>110</v>
      </c>
      <c r="B22" s="17">
        <f>'Projections in Detail'!C46/'Projections in Detail'!M46*100</f>
        <v>103.73514431239389</v>
      </c>
      <c r="C22" s="17">
        <f>'Projections in Detail'!D46/'Projections in Detail'!N46*100</f>
        <v>105.14479602928166</v>
      </c>
      <c r="D22" s="17">
        <f>'Projections in Detail'!E46/'Projections in Detail'!O46*100</f>
        <v>120.77358847546982</v>
      </c>
      <c r="E22" s="17">
        <f>'Projections in Detail'!F46/'Projections in Detail'!P46*100</f>
        <v>122.59190697426352</v>
      </c>
      <c r="F22" s="17">
        <f>'Projections in Detail'!G46/'Projections in Detail'!Q46*100</f>
        <v>124.31146441198572</v>
      </c>
      <c r="G22" s="17">
        <f>'Projections in Detail'!H46/'Projections in Detail'!R46*100</f>
        <v>125.97748919295906</v>
      </c>
      <c r="H22" s="17">
        <f>'Projections in Detail'!I46/'Projections in Detail'!S46*100</f>
        <v>127.65733880005365</v>
      </c>
      <c r="I22" s="17">
        <f>'Projections in Detail'!J46/'Projections in Detail'!T46*100</f>
        <v>129.02146507620938</v>
      </c>
    </row>
    <row r="23" spans="1:16" x14ac:dyDescent="0.25">
      <c r="B23" s="17"/>
      <c r="C23" s="17"/>
      <c r="D23" s="17"/>
      <c r="E23" s="17"/>
      <c r="F23" s="17"/>
      <c r="G23" s="17"/>
      <c r="H23" s="17"/>
      <c r="I23" s="17"/>
    </row>
    <row r="24" spans="1:16" x14ac:dyDescent="0.25">
      <c r="B24" s="13" t="str">
        <f>CONCATENATE("Baseline Population Pyramid"," ",'Base Year Population'!C3)</f>
        <v>Baseline Population Pyramid 2015</v>
      </c>
      <c r="C24" s="13"/>
      <c r="D24" s="13"/>
      <c r="E24" s="13"/>
      <c r="F24" s="13" t="str">
        <f>CONCATENATE("Baseline Population Pyramid"," ",'Base Year Population'!F3)</f>
        <v>Baseline Population Pyramid 2025</v>
      </c>
      <c r="G24" s="13"/>
      <c r="H24" s="13"/>
      <c r="I24" s="13"/>
      <c r="J24" s="13" t="str">
        <f>CONCATENATE("Baseline Population Pyramid"," ",'Base Year Population'!H3)</f>
        <v>Baseline Population Pyramid 2035</v>
      </c>
      <c r="K24" s="13"/>
      <c r="L24" s="13"/>
      <c r="M24" s="13"/>
      <c r="N24" s="13" t="str">
        <f>CONCATENATE("Baseline Population Pyramid"," ",'Base Year Population'!K3)</f>
        <v>Baseline Population Pyramid 2050</v>
      </c>
      <c r="O24" s="13"/>
      <c r="P24" s="13"/>
    </row>
    <row r="25" spans="1:16" x14ac:dyDescent="0.25">
      <c r="B25" t="s">
        <v>25</v>
      </c>
      <c r="C25" t="s">
        <v>0</v>
      </c>
      <c r="D25" t="s">
        <v>21</v>
      </c>
      <c r="F25" t="s">
        <v>25</v>
      </c>
      <c r="G25" t="s">
        <v>0</v>
      </c>
      <c r="H25" t="s">
        <v>21</v>
      </c>
      <c r="J25" t="s">
        <v>25</v>
      </c>
      <c r="K25" t="s">
        <v>0</v>
      </c>
      <c r="L25" t="s">
        <v>21</v>
      </c>
      <c r="N25" t="s">
        <v>25</v>
      </c>
      <c r="O25" t="s">
        <v>0</v>
      </c>
      <c r="P25" t="s">
        <v>21</v>
      </c>
    </row>
    <row r="26" spans="1:16" x14ac:dyDescent="0.25">
      <c r="B26" t="s">
        <v>1</v>
      </c>
      <c r="C26" s="19">
        <f>'Projections in Detail'!C4</f>
        <v>125</v>
      </c>
      <c r="D26" s="19">
        <f>-'Projections in Detail'!M4</f>
        <v>-125</v>
      </c>
      <c r="F26" t="s">
        <v>1</v>
      </c>
      <c r="G26" s="27">
        <f>'Projections in Detail'!E4</f>
        <v>124.23794357651376</v>
      </c>
      <c r="H26" s="27">
        <f>-'Projections in Detail'!O4</f>
        <v>-114.68214022447425</v>
      </c>
      <c r="J26" t="s">
        <v>1</v>
      </c>
      <c r="K26" s="27">
        <f>'Projections in Detail'!G4</f>
        <v>119.72607938896972</v>
      </c>
      <c r="L26" s="27">
        <f>-'Projections in Detail'!Q4</f>
        <v>-110.51638107058741</v>
      </c>
      <c r="N26" t="s">
        <v>1</v>
      </c>
      <c r="O26" s="27">
        <f>'Projections in Detail'!J4</f>
        <v>111.75485284224013</v>
      </c>
      <c r="P26" s="27">
        <f>-'Projections in Detail'!T4</f>
        <v>-103.15832570052942</v>
      </c>
    </row>
    <row r="27" spans="1:16" x14ac:dyDescent="0.25">
      <c r="B27" t="s">
        <v>2</v>
      </c>
      <c r="C27" s="19">
        <f>'Projections in Detail'!C5</f>
        <v>130</v>
      </c>
      <c r="D27" s="19">
        <f>-'Projections in Detail'!M5</f>
        <v>-130</v>
      </c>
      <c r="F27" t="s">
        <v>2</v>
      </c>
      <c r="G27" s="27">
        <f>'Projections in Detail'!E5</f>
        <v>132.43020420359747</v>
      </c>
      <c r="H27" s="27">
        <f>-'Projections in Detail'!O5</f>
        <v>-122.3403808033207</v>
      </c>
      <c r="J27" t="s">
        <v>2</v>
      </c>
      <c r="K27" s="27">
        <f>'Projections in Detail'!G5</f>
        <v>121.9898455416234</v>
      </c>
      <c r="L27" s="27">
        <f>-'Projections in Detail'!Q5</f>
        <v>-112.60602098072928</v>
      </c>
      <c r="N27" t="s">
        <v>2</v>
      </c>
      <c r="O27" s="27">
        <f>'Projections in Detail'!J5</f>
        <v>116.35497612902118</v>
      </c>
      <c r="P27" s="27">
        <f>-'Projections in Detail'!T5</f>
        <v>-107.40459334987543</v>
      </c>
    </row>
    <row r="28" spans="1:16" x14ac:dyDescent="0.25">
      <c r="B28" t="s">
        <v>3</v>
      </c>
      <c r="C28" s="19">
        <f>'Projections in Detail'!C6</f>
        <v>140</v>
      </c>
      <c r="D28" s="19">
        <f>-'Projections in Detail'!M6</f>
        <v>-140</v>
      </c>
      <c r="F28" t="s">
        <v>3</v>
      </c>
      <c r="G28" s="27">
        <f>'Projections in Detail'!E6</f>
        <v>126.84968749999999</v>
      </c>
      <c r="H28" s="27">
        <f>-'Projections in Detail'!O6</f>
        <v>-126.84968749999999</v>
      </c>
      <c r="J28" t="s">
        <v>3</v>
      </c>
      <c r="K28" s="27">
        <f>'Projections in Detail'!G6</f>
        <v>126.07635454658721</v>
      </c>
      <c r="L28" s="27">
        <f>-'Projections in Detail'!Q6</f>
        <v>-116.3791491944459</v>
      </c>
      <c r="N28" t="s">
        <v>3</v>
      </c>
      <c r="O28" s="27">
        <f>'Projections in Detail'!J6</f>
        <v>119.90068603159908</v>
      </c>
      <c r="P28" s="27">
        <f>-'Projections in Detail'!T6</f>
        <v>-110.67755633783645</v>
      </c>
    </row>
    <row r="29" spans="1:16" x14ac:dyDescent="0.25">
      <c r="B29" t="s">
        <v>4</v>
      </c>
      <c r="C29" s="19">
        <f>'Projections in Detail'!C7</f>
        <v>150</v>
      </c>
      <c r="D29" s="19">
        <f>-'Projections in Detail'!M7</f>
        <v>-135</v>
      </c>
      <c r="F29" t="s">
        <v>4</v>
      </c>
      <c r="G29" s="27">
        <f>'Projections in Detail'!E7</f>
        <v>130.58484562500001</v>
      </c>
      <c r="H29" s="27">
        <f>-'Projections in Detail'!O7</f>
        <v>-130.58484562500001</v>
      </c>
      <c r="J29" t="s">
        <v>4</v>
      </c>
      <c r="K29" s="27">
        <f>'Projections in Detail'!G7</f>
        <v>133.02598286164616</v>
      </c>
      <c r="L29" s="27">
        <f>-'Projections in Detail'!Q7</f>
        <v>-122.89076723773343</v>
      </c>
      <c r="N29" t="s">
        <v>4</v>
      </c>
      <c r="O29" s="27">
        <f>'Projections in Detail'!J7</f>
        <v>121.46735161721581</v>
      </c>
      <c r="P29" s="27">
        <f>-'Projections in Detail'!T7</f>
        <v>-112.12370928267457</v>
      </c>
    </row>
    <row r="30" spans="1:16" x14ac:dyDescent="0.25">
      <c r="B30" t="s">
        <v>5</v>
      </c>
      <c r="C30" s="19">
        <f>'Projections in Detail'!C8</f>
        <v>155</v>
      </c>
      <c r="D30" s="19">
        <f>-'Projections in Detail'!M8</f>
        <v>-130</v>
      </c>
      <c r="F30" t="s">
        <v>5</v>
      </c>
      <c r="G30" s="27">
        <f>'Projections in Detail'!E8</f>
        <v>140.48986875</v>
      </c>
      <c r="H30" s="27">
        <f>-'Projections in Detail'!O8</f>
        <v>-137.69056874999998</v>
      </c>
      <c r="J30" t="s">
        <v>5</v>
      </c>
      <c r="K30" s="27">
        <f>'Projections in Detail'!G8</f>
        <v>127.29354248466797</v>
      </c>
      <c r="L30" s="27">
        <f>-'Projections in Detail'!Q8</f>
        <v>-124.75718298310547</v>
      </c>
      <c r="N30" t="s">
        <v>5</v>
      </c>
      <c r="O30" s="27">
        <f>'Projections in Detail'!J8</f>
        <v>122.99817493980768</v>
      </c>
      <c r="P30" s="27">
        <f>-'Projections in Detail'!T8</f>
        <v>-111.2745343722159</v>
      </c>
    </row>
    <row r="31" spans="1:16" x14ac:dyDescent="0.25">
      <c r="B31" t="s">
        <v>6</v>
      </c>
      <c r="C31" s="19">
        <f>'Projections in Detail'!C9</f>
        <v>160</v>
      </c>
      <c r="D31" s="19">
        <f>-'Projections in Detail'!M9</f>
        <v>-135</v>
      </c>
      <c r="F31" t="s">
        <v>6</v>
      </c>
      <c r="G31" s="27">
        <f>'Projections in Detail'!E9</f>
        <v>145.66921875</v>
      </c>
      <c r="H31" s="27">
        <f>-'Projections in Detail'!O9</f>
        <v>-123.17779687500001</v>
      </c>
      <c r="J31" t="s">
        <v>6</v>
      </c>
      <c r="K31" s="27">
        <f>'Projections in Detail'!G9</f>
        <v>126.81461628522069</v>
      </c>
      <c r="L31" s="27">
        <f>-'Projections in Detail'!Q9</f>
        <v>-119.14928584703321</v>
      </c>
      <c r="N31" t="s">
        <v>6</v>
      </c>
      <c r="O31" s="27">
        <f>'Projections in Detail'!J9</f>
        <v>122.40568472421305</v>
      </c>
      <c r="P31" s="27">
        <f>-'Projections in Detail'!T9</f>
        <v>-106.16106198636139</v>
      </c>
    </row>
    <row r="32" spans="1:16" x14ac:dyDescent="0.25">
      <c r="B32" t="s">
        <v>7</v>
      </c>
      <c r="C32" s="19">
        <f>'Projections in Detail'!C10</f>
        <v>165</v>
      </c>
      <c r="D32" s="19">
        <f>-'Projections in Detail'!M10</f>
        <v>-140</v>
      </c>
      <c r="F32" t="s">
        <v>7</v>
      </c>
      <c r="G32" s="27">
        <f>'Projections in Detail'!E10</f>
        <v>149.43763125000001</v>
      </c>
      <c r="H32" s="27">
        <f>-'Projections in Detail'!O10</f>
        <v>-114.12423750000002</v>
      </c>
      <c r="J32" t="s">
        <v>7</v>
      </c>
      <c r="K32" s="27">
        <f>'Projections in Detail'!G10</f>
        <v>135.44821419757031</v>
      </c>
      <c r="L32" s="27">
        <f>-'Projections in Detail'!Q10</f>
        <v>-120.87562438103906</v>
      </c>
      <c r="N32" t="s">
        <v>7</v>
      </c>
      <c r="O32" s="27">
        <f>'Projections in Detail'!J10</f>
        <v>128.73312485611808</v>
      </c>
      <c r="P32" s="27">
        <f>-'Projections in Detail'!T10</f>
        <v>-106.13009124085283</v>
      </c>
    </row>
    <row r="33" spans="1:16" x14ac:dyDescent="0.25">
      <c r="B33" t="s">
        <v>8</v>
      </c>
      <c r="C33" s="19">
        <f>'Projections in Detail'!C11</f>
        <v>170</v>
      </c>
      <c r="D33" s="19">
        <f>-'Projections in Detail'!M11</f>
        <v>-140</v>
      </c>
      <c r="F33" t="s">
        <v>8</v>
      </c>
      <c r="G33" s="27">
        <f>'Projections in Detail'!E11</f>
        <v>158.88195999999999</v>
      </c>
      <c r="H33" s="27">
        <f>-'Projections in Detail'!O11</f>
        <v>-124.13584125</v>
      </c>
      <c r="J33" t="s">
        <v>8</v>
      </c>
      <c r="K33" s="27">
        <f>'Projections in Detail'!G11</f>
        <v>144.65131866667969</v>
      </c>
      <c r="L33" s="27">
        <f>-'Projections in Detail'!Q11</f>
        <v>-113.26503287703517</v>
      </c>
      <c r="N33" t="s">
        <v>8</v>
      </c>
      <c r="O33" s="27">
        <f>'Projections in Detail'!J11</f>
        <v>122.29591550459267</v>
      </c>
      <c r="P33" s="27">
        <f>-'Projections in Detail'!T11</f>
        <v>-106.40031197498409</v>
      </c>
    </row>
    <row r="34" spans="1:16" x14ac:dyDescent="0.25">
      <c r="B34" t="s">
        <v>9</v>
      </c>
      <c r="C34" s="19">
        <f>'Projections in Detail'!C12</f>
        <v>175</v>
      </c>
      <c r="D34" s="19">
        <f>-'Projections in Detail'!M12</f>
        <v>-155</v>
      </c>
      <c r="F34" t="s">
        <v>9</v>
      </c>
      <c r="G34" s="27">
        <f>'Projections in Detail'!E12</f>
        <v>163.86136376209581</v>
      </c>
      <c r="H34" s="27">
        <f>-'Projections in Detail'!O12</f>
        <v>-132.82562910053457</v>
      </c>
      <c r="J34" t="s">
        <v>9</v>
      </c>
      <c r="K34" s="27">
        <f>'Projections in Detail'!G12</f>
        <v>148.41905422929889</v>
      </c>
      <c r="L34" s="27">
        <f>-'Projections in Detail'!Q12</f>
        <v>-108.2853134146072</v>
      </c>
      <c r="N34" t="s">
        <v>9</v>
      </c>
      <c r="O34" s="27">
        <f>'Projections in Detail'!J12</f>
        <v>125.5249813778928</v>
      </c>
      <c r="P34" s="27">
        <f>-'Projections in Detail'!T12</f>
        <v>-107.0184605985925</v>
      </c>
    </row>
    <row r="35" spans="1:16" x14ac:dyDescent="0.25">
      <c r="B35" t="s">
        <v>10</v>
      </c>
      <c r="C35" s="19">
        <f>'Projections in Detail'!C13</f>
        <v>180</v>
      </c>
      <c r="D35" s="19">
        <f>-'Projections in Detail'!M13</f>
        <v>-175</v>
      </c>
      <c r="F35" t="s">
        <v>10</v>
      </c>
      <c r="G35" s="27">
        <f>'Projections in Detail'!E13</f>
        <v>168.59185465725511</v>
      </c>
      <c r="H35" s="27">
        <f>-'Projections in Detail'!O13</f>
        <v>-136.05391364267649</v>
      </c>
      <c r="J35" t="s">
        <v>10</v>
      </c>
      <c r="K35" s="27">
        <f>'Projections in Detail'!G13</f>
        <v>157.6034821181978</v>
      </c>
      <c r="L35" s="27">
        <f>-'Projections in Detail'!Q13</f>
        <v>-120.66588894953861</v>
      </c>
      <c r="N35" t="s">
        <v>10</v>
      </c>
      <c r="O35" s="27">
        <f>'Projections in Detail'!J13</f>
        <v>133.93420986484912</v>
      </c>
      <c r="P35" s="27">
        <f>-'Projections in Detail'!T13</f>
        <v>-114.1877961144349</v>
      </c>
    </row>
    <row r="36" spans="1:16" x14ac:dyDescent="0.25">
      <c r="B36" t="s">
        <v>11</v>
      </c>
      <c r="C36" s="19">
        <f>'Projections in Detail'!C14</f>
        <v>200</v>
      </c>
      <c r="D36" s="19">
        <f>-'Projections in Detail'!M14</f>
        <v>-190</v>
      </c>
      <c r="F36" t="s">
        <v>11</v>
      </c>
      <c r="G36" s="27">
        <f>'Projections in Detail'!E14</f>
        <v>172.87983897818998</v>
      </c>
      <c r="H36" s="27">
        <f>-'Projections in Detail'!O14</f>
        <v>-153.12214309496827</v>
      </c>
      <c r="J36" t="s">
        <v>11</v>
      </c>
      <c r="K36" s="27">
        <f>'Projections in Detail'!G14</f>
        <v>161.94367809671144</v>
      </c>
      <c r="L36" s="27">
        <f>-'Projections in Detail'!Q14</f>
        <v>-131.27115769206046</v>
      </c>
      <c r="N36" t="s">
        <v>11</v>
      </c>
      <c r="O36" s="27">
        <f>'Projections in Detail'!J14</f>
        <v>142.57403824286104</v>
      </c>
      <c r="P36" s="27">
        <f>-'Projections in Detail'!T14</f>
        <v>-109.39834789409058</v>
      </c>
    </row>
    <row r="37" spans="1:16" x14ac:dyDescent="0.25">
      <c r="B37" t="s">
        <v>12</v>
      </c>
      <c r="C37" s="19">
        <f>'Projections in Detail'!C15</f>
        <v>215</v>
      </c>
      <c r="D37" s="19">
        <f>-'Projections in Detail'!M15</f>
        <v>-210</v>
      </c>
      <c r="F37" t="s">
        <v>12</v>
      </c>
      <c r="G37" s="27">
        <f>'Projections in Detail'!E15</f>
        <v>176.95850938857384</v>
      </c>
      <c r="H37" s="27">
        <f>-'Projections in Detail'!O15</f>
        <v>-172.04299523889125</v>
      </c>
      <c r="J37" t="s">
        <v>12</v>
      </c>
      <c r="K37" s="27">
        <f>'Projections in Detail'!G15</f>
        <v>165.85107911718279</v>
      </c>
      <c r="L37" s="27">
        <f>-'Projections in Detail'!Q15</f>
        <v>-133.84210311718553</v>
      </c>
      <c r="N37" t="s">
        <v>12</v>
      </c>
      <c r="O37" s="27">
        <f>'Projections in Detail'!J15</f>
        <v>145.46709118132441</v>
      </c>
      <c r="P37" s="27">
        <f>-'Projections in Detail'!T15</f>
        <v>-106.13158560992511</v>
      </c>
    </row>
    <row r="38" spans="1:16" x14ac:dyDescent="0.25">
      <c r="B38" t="s">
        <v>13</v>
      </c>
      <c r="C38" s="19">
        <f>'Projections in Detail'!C16</f>
        <v>230</v>
      </c>
      <c r="D38" s="19">
        <f>-'Projections in Detail'!M16</f>
        <v>-225</v>
      </c>
      <c r="F38" t="s">
        <v>13</v>
      </c>
      <c r="G38" s="27">
        <f>'Projections in Detail'!E16</f>
        <v>195.66840601007095</v>
      </c>
      <c r="H38" s="27">
        <f>-'Projections in Detail'!O16</f>
        <v>-185.88498570956739</v>
      </c>
      <c r="J38" t="s">
        <v>13</v>
      </c>
      <c r="K38" s="27">
        <f>'Projections in Detail'!G16</f>
        <v>169.28794746047089</v>
      </c>
      <c r="L38" s="27">
        <f>-'Projections in Detail'!Q16</f>
        <v>-149.94075346498849</v>
      </c>
      <c r="N38" t="s">
        <v>13</v>
      </c>
      <c r="O38" s="27">
        <f>'Projections in Detail'!J16</f>
        <v>153.46955979186205</v>
      </c>
      <c r="P38" s="27">
        <f>-'Projections in Detail'!T16</f>
        <v>-117.50083570546407</v>
      </c>
    </row>
    <row r="39" spans="1:16" x14ac:dyDescent="0.25">
      <c r="B39" t="s">
        <v>14</v>
      </c>
      <c r="C39" s="19">
        <f>'Projections in Detail'!C17</f>
        <v>250</v>
      </c>
      <c r="D39" s="19">
        <f>-'Projections in Detail'!M17</f>
        <v>-240</v>
      </c>
      <c r="F39" t="s">
        <v>14</v>
      </c>
      <c r="G39" s="27">
        <f>'Projections in Detail'!E17</f>
        <v>208.36064933938627</v>
      </c>
      <c r="H39" s="27">
        <f>-'Projections in Detail'!O17</f>
        <v>-203.51505284312145</v>
      </c>
      <c r="J39" t="s">
        <v>14</v>
      </c>
      <c r="K39" s="27">
        <f>'Projections in Detail'!G17</f>
        <v>171.77068827257446</v>
      </c>
      <c r="L39" s="27">
        <f>-'Projections in Detail'!Q17</f>
        <v>-166.99928026500299</v>
      </c>
      <c r="N39" t="s">
        <v>14</v>
      </c>
      <c r="O39" s="27">
        <f>'Projections in Detail'!J17</f>
        <v>156.13123726607253</v>
      </c>
      <c r="P39" s="27">
        <f>-'Projections in Detail'!T17</f>
        <v>-126.55960707259814</v>
      </c>
    </row>
    <row r="40" spans="1:16" x14ac:dyDescent="0.25">
      <c r="B40" t="s">
        <v>15</v>
      </c>
      <c r="C40" s="19">
        <f>'Projections in Detail'!C18</f>
        <v>220</v>
      </c>
      <c r="D40" s="19">
        <f>-'Projections in Detail'!M18</f>
        <v>-210</v>
      </c>
      <c r="F40" t="s">
        <v>15</v>
      </c>
      <c r="G40" s="27">
        <f>'Projections in Detail'!E18</f>
        <v>217.04771425136303</v>
      </c>
      <c r="H40" s="27">
        <f>-'Projections in Detail'!O18</f>
        <v>-212.32928568068121</v>
      </c>
      <c r="J40" t="s">
        <v>15</v>
      </c>
      <c r="K40" s="27">
        <f>'Projections in Detail'!G18</f>
        <v>185.29273935367041</v>
      </c>
      <c r="L40" s="27">
        <f>-'Projections in Detail'!Q18</f>
        <v>-176.02810238598687</v>
      </c>
      <c r="N40" t="s">
        <v>15</v>
      </c>
      <c r="O40" s="27">
        <f>'Projections in Detail'!J18</f>
        <v>156.0560631938537</v>
      </c>
      <c r="P40" s="27">
        <f>-'Projections in Detail'!T18</f>
        <v>-125.93750859646849</v>
      </c>
    </row>
    <row r="41" spans="1:16" x14ac:dyDescent="0.25">
      <c r="B41" t="s">
        <v>16</v>
      </c>
      <c r="C41" s="19">
        <f>'Projections in Detail'!C19</f>
        <v>175</v>
      </c>
      <c r="D41" s="19">
        <f>-'Projections in Detail'!M19</f>
        <v>-185</v>
      </c>
      <c r="F41" t="s">
        <v>16</v>
      </c>
      <c r="G41" s="27">
        <f>'Projections in Detail'!E19</f>
        <v>217.41985067729351</v>
      </c>
      <c r="H41" s="27">
        <f>-'Projections in Detail'!O19</f>
        <v>-214.21477248765135</v>
      </c>
      <c r="J41" t="s">
        <v>16</v>
      </c>
      <c r="K41" s="27">
        <f>'Projections in Detail'!G19</f>
        <v>182.55938541299642</v>
      </c>
      <c r="L41" s="27">
        <f>-'Projections in Detail'!Q19</f>
        <v>-182.75894219559893</v>
      </c>
      <c r="N41" t="s">
        <v>16</v>
      </c>
      <c r="O41" s="27">
        <f>'Projections in Detail'!J19</f>
        <v>147.29087173001002</v>
      </c>
      <c r="P41" s="27">
        <f>-'Projections in Detail'!T19</f>
        <v>-133.45832686141492</v>
      </c>
    </row>
    <row r="42" spans="1:16" x14ac:dyDescent="0.25">
      <c r="B42" t="s">
        <v>17</v>
      </c>
      <c r="C42" s="19">
        <f>'Projections in Detail'!C20</f>
        <v>125</v>
      </c>
      <c r="D42" s="19">
        <f>-'Projections in Detail'!M20</f>
        <v>-150</v>
      </c>
      <c r="F42" t="s">
        <v>17</v>
      </c>
      <c r="G42" s="27">
        <f>'Projections in Detail'!E20</f>
        <v>169.06239320012261</v>
      </c>
      <c r="H42" s="27">
        <f>-'Projections in Detail'!O20</f>
        <v>-170.3932309953459</v>
      </c>
      <c r="J42" t="s">
        <v>17</v>
      </c>
      <c r="K42" s="27">
        <f>'Projections in Detail'!G20</f>
        <v>168.89085772610036</v>
      </c>
      <c r="L42" s="27">
        <f>-'Projections in Detail'!Q20</f>
        <v>-173.96617105199292</v>
      </c>
      <c r="N42" t="s">
        <v>17</v>
      </c>
      <c r="O42" s="27">
        <f>'Projections in Detail'!J20</f>
        <v>131.3678481232607</v>
      </c>
      <c r="P42" s="27">
        <f>-'Projections in Detail'!T20</f>
        <v>-133.96048849886532</v>
      </c>
    </row>
    <row r="43" spans="1:16" x14ac:dyDescent="0.25">
      <c r="B43" t="s">
        <v>18</v>
      </c>
      <c r="C43" s="19">
        <f>'Projections in Detail'!C21</f>
        <v>75</v>
      </c>
      <c r="D43" s="19">
        <f>-'Projections in Detail'!M21</f>
        <v>-100</v>
      </c>
      <c r="F43" t="s">
        <v>18</v>
      </c>
      <c r="G43" s="27">
        <f>'Projections in Detail'!E21</f>
        <v>112.23065060629831</v>
      </c>
      <c r="H43" s="27">
        <f>-'Projections in Detail'!O21</f>
        <v>-125.95435337398783</v>
      </c>
      <c r="J43" t="s">
        <v>18</v>
      </c>
      <c r="K43" s="27">
        <f>'Projections in Detail'!G21</f>
        <v>142.1002801960388</v>
      </c>
      <c r="L43" s="27">
        <f>-'Projections in Detail'!Q21</f>
        <v>-148.20530777397474</v>
      </c>
      <c r="N43" t="s">
        <v>18</v>
      </c>
      <c r="O43" s="27">
        <f>'Projections in Detail'!J21</f>
        <v>113.3747963546477</v>
      </c>
      <c r="P43" s="27">
        <f>-'Projections in Detail'!T21</f>
        <v>-116.31289274163169</v>
      </c>
    </row>
    <row r="44" spans="1:16" x14ac:dyDescent="0.25">
      <c r="B44" t="s">
        <v>19</v>
      </c>
      <c r="C44" s="19">
        <f>'Projections in Detail'!C22</f>
        <v>15</v>
      </c>
      <c r="D44" s="19">
        <f>-'Projections in Detail'!M22</f>
        <v>-30</v>
      </c>
      <c r="F44" t="s">
        <v>19</v>
      </c>
      <c r="G44" s="27">
        <f>'Projections in Detail'!E22</f>
        <v>43.73344765625</v>
      </c>
      <c r="H44" s="27">
        <f>-'Projections in Detail'!O22</f>
        <v>-71.542062329999993</v>
      </c>
      <c r="J44" t="s">
        <v>19</v>
      </c>
      <c r="K44" s="27">
        <f>'Projections in Detail'!G22</f>
        <v>67.64069007741243</v>
      </c>
      <c r="L44" s="27">
        <f>-'Projections in Detail'!Q22</f>
        <v>-91.526382662337738</v>
      </c>
      <c r="N44" t="s">
        <v>19</v>
      </c>
      <c r="O44" s="27">
        <f>'Projections in Detail'!J22</f>
        <v>81.239254402971483</v>
      </c>
      <c r="P44" s="27">
        <f>-'Projections in Detail'!T22</f>
        <v>-106.67984397778187</v>
      </c>
    </row>
    <row r="46" spans="1:16" x14ac:dyDescent="0.25">
      <c r="A46" s="13" t="s">
        <v>112</v>
      </c>
    </row>
    <row r="47" spans="1:16" x14ac:dyDescent="0.25">
      <c r="B47" s="13" t="str">
        <f>CONCATENATE("Population Pyramid"," ",'Base Year Population'!C3)</f>
        <v>Population Pyramid 2015</v>
      </c>
      <c r="C47" s="13"/>
      <c r="D47" s="13"/>
      <c r="E47" s="13"/>
      <c r="F47" s="13" t="str">
        <f>CONCATENATE("Population Pyramid"," ",'Base Year Population'!F3)</f>
        <v>Population Pyramid 2025</v>
      </c>
      <c r="G47" s="13"/>
      <c r="H47" s="13"/>
      <c r="I47" s="13"/>
      <c r="J47" s="13" t="str">
        <f>CONCATENATE("Population Pyramid"," ",'Base Year Population'!H3)</f>
        <v>Population Pyramid 2035</v>
      </c>
      <c r="K47" s="13"/>
      <c r="L47" s="13"/>
    </row>
    <row r="48" spans="1:16" x14ac:dyDescent="0.25">
      <c r="B48" t="s">
        <v>25</v>
      </c>
      <c r="C48" t="s">
        <v>0</v>
      </c>
      <c r="D48" t="s">
        <v>21</v>
      </c>
      <c r="F48" t="s">
        <v>25</v>
      </c>
      <c r="G48" t="s">
        <v>0</v>
      </c>
      <c r="H48" t="s">
        <v>21</v>
      </c>
      <c r="J48" t="s">
        <v>25</v>
      </c>
      <c r="K48" t="s">
        <v>0</v>
      </c>
      <c r="L48" t="s">
        <v>21</v>
      </c>
    </row>
    <row r="49" spans="2:12" x14ac:dyDescent="0.25">
      <c r="B49" t="s">
        <v>1</v>
      </c>
      <c r="C49" s="33">
        <f>'Official Projections'!C4</f>
        <v>125</v>
      </c>
      <c r="D49" s="33">
        <f>-'Official Projections'!M4</f>
        <v>-125</v>
      </c>
      <c r="F49" t="s">
        <v>1</v>
      </c>
      <c r="G49" s="33">
        <f>'Official Projections'!E4</f>
        <v>124.23794357651376</v>
      </c>
      <c r="H49" s="33">
        <f>-'Official Projections'!O4</f>
        <v>-114.68214022447425</v>
      </c>
      <c r="J49" t="s">
        <v>103</v>
      </c>
      <c r="K49" s="33">
        <f>'Official Projections'!G4</f>
        <v>119.72607938896972</v>
      </c>
      <c r="L49" s="33">
        <f>-'Official Projections'!Q4</f>
        <v>-110.51638107058741</v>
      </c>
    </row>
    <row r="50" spans="2:12" x14ac:dyDescent="0.25">
      <c r="B50" t="s">
        <v>2</v>
      </c>
      <c r="C50" s="33">
        <f>'Official Projections'!C5</f>
        <v>130</v>
      </c>
      <c r="D50" s="33">
        <f>-'Official Projections'!M5</f>
        <v>-130</v>
      </c>
      <c r="F50" t="s">
        <v>2</v>
      </c>
      <c r="G50" s="33">
        <f>'Official Projections'!E5</f>
        <v>132.43020420359747</v>
      </c>
      <c r="H50" s="33">
        <f>-'Official Projections'!O5</f>
        <v>-122.3403808033207</v>
      </c>
      <c r="J50" t="s">
        <v>2</v>
      </c>
      <c r="K50" s="33">
        <f>'Official Projections'!G5</f>
        <v>121.9898455416234</v>
      </c>
      <c r="L50" s="33">
        <f>-'Official Projections'!Q5</f>
        <v>-112.60602098072928</v>
      </c>
    </row>
    <row r="51" spans="2:12" x14ac:dyDescent="0.25">
      <c r="B51" t="s">
        <v>3</v>
      </c>
      <c r="C51" s="33">
        <f>'Official Projections'!C6</f>
        <v>140</v>
      </c>
      <c r="D51" s="33">
        <f>-'Official Projections'!M6</f>
        <v>-140</v>
      </c>
      <c r="F51" t="s">
        <v>3</v>
      </c>
      <c r="G51" s="33">
        <f>'Official Projections'!E6</f>
        <v>126.84968749999999</v>
      </c>
      <c r="H51" s="33">
        <f>-'Official Projections'!O6</f>
        <v>-126.84968749999999</v>
      </c>
      <c r="J51" t="s">
        <v>3</v>
      </c>
      <c r="K51" s="33">
        <f>'Official Projections'!G6</f>
        <v>126.07635454658721</v>
      </c>
      <c r="L51" s="33">
        <f>-'Official Projections'!Q6</f>
        <v>-116.3791491944459</v>
      </c>
    </row>
    <row r="52" spans="2:12" x14ac:dyDescent="0.25">
      <c r="B52" t="s">
        <v>4</v>
      </c>
      <c r="C52" s="33">
        <f>'Official Projections'!C7</f>
        <v>150</v>
      </c>
      <c r="D52" s="33">
        <f>-'Official Projections'!M7</f>
        <v>-135</v>
      </c>
      <c r="F52" t="s">
        <v>4</v>
      </c>
      <c r="G52" s="33">
        <f>'Official Projections'!E7</f>
        <v>130.58484562500001</v>
      </c>
      <c r="H52" s="33">
        <f>-'Official Projections'!O7</f>
        <v>-130.58484562500001</v>
      </c>
      <c r="J52" t="s">
        <v>4</v>
      </c>
      <c r="K52" s="33">
        <f>'Official Projections'!G7</f>
        <v>133.02598286164616</v>
      </c>
      <c r="L52" s="33">
        <f>-'Official Projections'!Q7</f>
        <v>-122.89076723773343</v>
      </c>
    </row>
    <row r="53" spans="2:12" x14ac:dyDescent="0.25">
      <c r="B53" t="s">
        <v>5</v>
      </c>
      <c r="C53" s="33">
        <f>'Official Projections'!C8</f>
        <v>155</v>
      </c>
      <c r="D53" s="33">
        <f>-'Official Projections'!M8</f>
        <v>-130</v>
      </c>
      <c r="F53" t="s">
        <v>5</v>
      </c>
      <c r="G53" s="33">
        <f>'Official Projections'!E8</f>
        <v>140.48986875</v>
      </c>
      <c r="H53" s="33">
        <f>-'Official Projections'!O8</f>
        <v>-137.69056874999998</v>
      </c>
      <c r="J53" t="s">
        <v>5</v>
      </c>
      <c r="K53" s="33">
        <f>'Official Projections'!G8</f>
        <v>127.29354248466797</v>
      </c>
      <c r="L53" s="33">
        <f>-'Official Projections'!Q8</f>
        <v>-124.75718298310547</v>
      </c>
    </row>
    <row r="54" spans="2:12" x14ac:dyDescent="0.25">
      <c r="B54" t="s">
        <v>6</v>
      </c>
      <c r="C54" s="33">
        <f>'Official Projections'!C9</f>
        <v>160</v>
      </c>
      <c r="D54" s="33">
        <f>-'Official Projections'!M9</f>
        <v>-135</v>
      </c>
      <c r="F54" t="s">
        <v>6</v>
      </c>
      <c r="G54" s="33">
        <f>'Official Projections'!E9</f>
        <v>145.66921875</v>
      </c>
      <c r="H54" s="33">
        <f>-'Official Projections'!O9</f>
        <v>-123.17779687500001</v>
      </c>
      <c r="J54" t="s">
        <v>6</v>
      </c>
      <c r="K54" s="33">
        <f>'Official Projections'!G9</f>
        <v>126.81461628522069</v>
      </c>
      <c r="L54" s="33">
        <f>-'Official Projections'!Q9</f>
        <v>-119.14928584703321</v>
      </c>
    </row>
    <row r="55" spans="2:12" x14ac:dyDescent="0.25">
      <c r="B55" t="s">
        <v>7</v>
      </c>
      <c r="C55" s="33">
        <f>'Official Projections'!C10</f>
        <v>165</v>
      </c>
      <c r="D55" s="33">
        <f>-'Official Projections'!M10</f>
        <v>-140</v>
      </c>
      <c r="F55" t="s">
        <v>7</v>
      </c>
      <c r="G55" s="33">
        <f>'Official Projections'!E10</f>
        <v>149.43763125000001</v>
      </c>
      <c r="H55" s="33">
        <f>-'Official Projections'!O10</f>
        <v>-114.12423750000002</v>
      </c>
      <c r="J55" t="s">
        <v>7</v>
      </c>
      <c r="K55" s="33">
        <f>'Official Projections'!G10</f>
        <v>135.44821419757031</v>
      </c>
      <c r="L55" s="33">
        <f>-'Official Projections'!Q10</f>
        <v>-120.87562438103906</v>
      </c>
    </row>
    <row r="56" spans="2:12" x14ac:dyDescent="0.25">
      <c r="B56" t="s">
        <v>8</v>
      </c>
      <c r="C56" s="33">
        <f>'Official Projections'!C11</f>
        <v>170</v>
      </c>
      <c r="D56" s="33">
        <f>-'Official Projections'!M11</f>
        <v>-140</v>
      </c>
      <c r="F56" t="s">
        <v>8</v>
      </c>
      <c r="G56" s="33">
        <f>'Official Projections'!E11</f>
        <v>158.88195999999999</v>
      </c>
      <c r="H56" s="33">
        <f>-'Official Projections'!O11</f>
        <v>-124.13584125</v>
      </c>
      <c r="J56" t="s">
        <v>8</v>
      </c>
      <c r="K56" s="33">
        <f>'Official Projections'!G11</f>
        <v>144.65131866667969</v>
      </c>
      <c r="L56" s="33">
        <f>-'Official Projections'!Q11</f>
        <v>-113.26503287703517</v>
      </c>
    </row>
    <row r="57" spans="2:12" x14ac:dyDescent="0.25">
      <c r="B57" t="s">
        <v>9</v>
      </c>
      <c r="C57" s="33">
        <f>'Official Projections'!C12</f>
        <v>175</v>
      </c>
      <c r="D57" s="33">
        <f>-'Official Projections'!M12</f>
        <v>-155</v>
      </c>
      <c r="F57" t="s">
        <v>9</v>
      </c>
      <c r="G57" s="33">
        <f>'Official Projections'!E12</f>
        <v>163.86136376209581</v>
      </c>
      <c r="H57" s="33">
        <f>-'Official Projections'!O12</f>
        <v>-132.82562910053457</v>
      </c>
      <c r="J57" t="s">
        <v>9</v>
      </c>
      <c r="K57" s="33">
        <f>'Official Projections'!G12</f>
        <v>148.41905422929889</v>
      </c>
      <c r="L57" s="33">
        <f>-'Official Projections'!Q12</f>
        <v>-108.2853134146072</v>
      </c>
    </row>
    <row r="58" spans="2:12" x14ac:dyDescent="0.25">
      <c r="B58" t="s">
        <v>10</v>
      </c>
      <c r="C58" s="33">
        <f>'Official Projections'!C13</f>
        <v>180</v>
      </c>
      <c r="D58" s="33">
        <f>-'Official Projections'!M13</f>
        <v>-175</v>
      </c>
      <c r="F58" t="s">
        <v>10</v>
      </c>
      <c r="G58" s="33">
        <f>'Official Projections'!E13</f>
        <v>168.59185465725511</v>
      </c>
      <c r="H58" s="33">
        <f>-'Official Projections'!O13</f>
        <v>-136.05391364267649</v>
      </c>
      <c r="J58" t="s">
        <v>10</v>
      </c>
      <c r="K58" s="33">
        <f>'Official Projections'!G13</f>
        <v>157.6034821181978</v>
      </c>
      <c r="L58" s="33">
        <f>-'Official Projections'!Q13</f>
        <v>-120.66588894953861</v>
      </c>
    </row>
    <row r="59" spans="2:12" x14ac:dyDescent="0.25">
      <c r="B59" t="s">
        <v>11</v>
      </c>
      <c r="C59" s="33">
        <f>'Official Projections'!C14</f>
        <v>200</v>
      </c>
      <c r="D59" s="33">
        <f>-'Official Projections'!M14</f>
        <v>-190</v>
      </c>
      <c r="F59" t="s">
        <v>11</v>
      </c>
      <c r="G59" s="33">
        <f>'Official Projections'!E14</f>
        <v>172.87983897818998</v>
      </c>
      <c r="H59" s="33">
        <f>-'Official Projections'!O14</f>
        <v>-153.12214309496827</v>
      </c>
      <c r="J59" t="s">
        <v>11</v>
      </c>
      <c r="K59" s="33">
        <f>'Official Projections'!G14</f>
        <v>161.94367809671144</v>
      </c>
      <c r="L59" s="33">
        <f>-'Official Projections'!Q14</f>
        <v>-131.27115769206046</v>
      </c>
    </row>
    <row r="60" spans="2:12" x14ac:dyDescent="0.25">
      <c r="B60" t="s">
        <v>12</v>
      </c>
      <c r="C60" s="33">
        <f>'Official Projections'!C15</f>
        <v>215</v>
      </c>
      <c r="D60" s="33">
        <f>-'Official Projections'!M15</f>
        <v>-210</v>
      </c>
      <c r="F60" t="s">
        <v>12</v>
      </c>
      <c r="G60" s="33">
        <f>'Official Projections'!E15</f>
        <v>176.95850938857384</v>
      </c>
      <c r="H60" s="33">
        <f>-'Official Projections'!O15</f>
        <v>-172.04299523889125</v>
      </c>
      <c r="J60" t="s">
        <v>12</v>
      </c>
      <c r="K60" s="33">
        <f>'Official Projections'!G15</f>
        <v>165.85107911718279</v>
      </c>
      <c r="L60" s="33">
        <f>-'Official Projections'!Q15</f>
        <v>-133.84210311718553</v>
      </c>
    </row>
    <row r="61" spans="2:12" x14ac:dyDescent="0.25">
      <c r="B61" t="s">
        <v>13</v>
      </c>
      <c r="C61" s="33">
        <f>'Official Projections'!C16</f>
        <v>230</v>
      </c>
      <c r="D61" s="33">
        <f>-'Official Projections'!M16</f>
        <v>-225</v>
      </c>
      <c r="F61" t="s">
        <v>13</v>
      </c>
      <c r="G61" s="33">
        <f>'Official Projections'!E16</f>
        <v>195.66840601007095</v>
      </c>
      <c r="H61" s="33">
        <f>-'Official Projections'!O16</f>
        <v>-185.88498570956739</v>
      </c>
      <c r="J61" t="s">
        <v>13</v>
      </c>
      <c r="K61" s="33">
        <f>'Official Projections'!G16</f>
        <v>169.28794746047089</v>
      </c>
      <c r="L61" s="33">
        <f>-'Official Projections'!Q16</f>
        <v>-149.94075346498849</v>
      </c>
    </row>
    <row r="62" spans="2:12" x14ac:dyDescent="0.25">
      <c r="B62" t="s">
        <v>14</v>
      </c>
      <c r="C62" s="33">
        <f>'Official Projections'!C17</f>
        <v>250</v>
      </c>
      <c r="D62" s="33">
        <f>-'Official Projections'!M17</f>
        <v>-240</v>
      </c>
      <c r="F62" t="s">
        <v>14</v>
      </c>
      <c r="G62" s="33">
        <f>'Official Projections'!E17</f>
        <v>208.36064933938627</v>
      </c>
      <c r="H62" s="33">
        <f>-'Official Projections'!O17</f>
        <v>-203.51505284312145</v>
      </c>
      <c r="J62" t="s">
        <v>14</v>
      </c>
      <c r="K62" s="33">
        <f>'Official Projections'!G17</f>
        <v>171.77068827257446</v>
      </c>
      <c r="L62" s="33">
        <f>-'Official Projections'!Q17</f>
        <v>-166.99928026500299</v>
      </c>
    </row>
    <row r="63" spans="2:12" x14ac:dyDescent="0.25">
      <c r="B63" t="s">
        <v>15</v>
      </c>
      <c r="C63" s="33">
        <f>'Official Projections'!C18</f>
        <v>220</v>
      </c>
      <c r="D63" s="33">
        <f>-'Official Projections'!M18</f>
        <v>-210</v>
      </c>
      <c r="F63" t="s">
        <v>15</v>
      </c>
      <c r="G63" s="33">
        <f>'Official Projections'!E18</f>
        <v>217.04771425136303</v>
      </c>
      <c r="H63" s="33">
        <f>-'Official Projections'!O18</f>
        <v>-212.32928568068121</v>
      </c>
      <c r="J63" t="s">
        <v>15</v>
      </c>
      <c r="K63" s="33">
        <f>'Official Projections'!G18</f>
        <v>185.29273935367041</v>
      </c>
      <c r="L63" s="33">
        <f>-'Official Projections'!Q18</f>
        <v>-176.02810238598687</v>
      </c>
    </row>
    <row r="64" spans="2:12" x14ac:dyDescent="0.25">
      <c r="B64" t="s">
        <v>16</v>
      </c>
      <c r="C64" s="33">
        <f>'Official Projections'!C19</f>
        <v>175</v>
      </c>
      <c r="D64" s="33">
        <f>-'Official Projections'!M19</f>
        <v>-185</v>
      </c>
      <c r="F64" t="s">
        <v>16</v>
      </c>
      <c r="G64" s="33">
        <f>'Official Projections'!E19</f>
        <v>217.41985067729351</v>
      </c>
      <c r="H64" s="33">
        <f>-'Official Projections'!O19</f>
        <v>-214.21477248765135</v>
      </c>
      <c r="J64" t="s">
        <v>16</v>
      </c>
      <c r="K64" s="33">
        <f>'Official Projections'!G19</f>
        <v>182.55938541299642</v>
      </c>
      <c r="L64" s="33">
        <f>-'Official Projections'!Q19</f>
        <v>-182.75894219559893</v>
      </c>
    </row>
    <row r="65" spans="1:12" x14ac:dyDescent="0.25">
      <c r="B65" t="s">
        <v>17</v>
      </c>
      <c r="C65" s="33">
        <f>'Official Projections'!C20</f>
        <v>125</v>
      </c>
      <c r="D65" s="33">
        <f>-'Official Projections'!M20</f>
        <v>-150</v>
      </c>
      <c r="F65" t="s">
        <v>17</v>
      </c>
      <c r="G65" s="33">
        <f>'Official Projections'!E20</f>
        <v>169.06239320012261</v>
      </c>
      <c r="H65" s="33">
        <f>-'Official Projections'!O20</f>
        <v>-170.3932309953459</v>
      </c>
      <c r="J65" t="s">
        <v>17</v>
      </c>
      <c r="K65" s="33">
        <f>'Official Projections'!G20</f>
        <v>168.89085772610036</v>
      </c>
      <c r="L65" s="33">
        <f>-'Official Projections'!Q20</f>
        <v>-173.96617105199292</v>
      </c>
    </row>
    <row r="66" spans="1:12" x14ac:dyDescent="0.25">
      <c r="B66" t="s">
        <v>18</v>
      </c>
      <c r="C66" s="33">
        <f>'Official Projections'!C21</f>
        <v>75</v>
      </c>
      <c r="D66" s="33">
        <f>-'Official Projections'!M21</f>
        <v>-100</v>
      </c>
      <c r="F66" t="s">
        <v>18</v>
      </c>
      <c r="G66" s="33">
        <f>'Official Projections'!E21</f>
        <v>112.23065060629831</v>
      </c>
      <c r="H66" s="33">
        <f>-'Official Projections'!O21</f>
        <v>-125.95435337398783</v>
      </c>
      <c r="J66" t="s">
        <v>18</v>
      </c>
      <c r="K66" s="33">
        <f>'Official Projections'!G21</f>
        <v>142.1002801960388</v>
      </c>
      <c r="L66" s="33">
        <f>-'Official Projections'!Q21</f>
        <v>-148.20530777397474</v>
      </c>
    </row>
    <row r="67" spans="1:12" x14ac:dyDescent="0.25">
      <c r="B67" t="s">
        <v>19</v>
      </c>
      <c r="C67" s="33">
        <f>'Official Projections'!C22</f>
        <v>15</v>
      </c>
      <c r="D67" s="33">
        <f>-'Official Projections'!M22</f>
        <v>-30</v>
      </c>
      <c r="F67" t="s">
        <v>19</v>
      </c>
      <c r="G67" s="33">
        <f>'Official Projections'!E22</f>
        <v>43.73344765625</v>
      </c>
      <c r="H67" s="33">
        <f>-'Official Projections'!O22</f>
        <v>-71.542062329999993</v>
      </c>
      <c r="J67" t="s">
        <v>19</v>
      </c>
      <c r="K67" s="33">
        <f>'Official Projections'!G22</f>
        <v>67.64069007741243</v>
      </c>
      <c r="L67" s="33">
        <f>-'Official Projections'!Q22</f>
        <v>-91.526382662337738</v>
      </c>
    </row>
    <row r="69" spans="1:12" x14ac:dyDescent="0.25">
      <c r="A69" s="13" t="s">
        <v>106</v>
      </c>
    </row>
    <row r="70" spans="1:12" x14ac:dyDescent="0.25">
      <c r="B70" s="13" t="s">
        <v>107</v>
      </c>
      <c r="C70" s="13"/>
      <c r="D70" s="13"/>
      <c r="E70" s="13"/>
      <c r="F70" s="13" t="s">
        <v>108</v>
      </c>
      <c r="G70" s="13"/>
      <c r="H70" s="13"/>
      <c r="I70" s="13"/>
      <c r="J70" s="13" t="s">
        <v>109</v>
      </c>
      <c r="K70" s="13"/>
      <c r="L70" s="13"/>
    </row>
    <row r="71" spans="1:12" x14ac:dyDescent="0.25">
      <c r="B71" t="s">
        <v>25</v>
      </c>
      <c r="C71" t="s">
        <v>0</v>
      </c>
      <c r="D71" t="s">
        <v>21</v>
      </c>
      <c r="F71" t="s">
        <v>25</v>
      </c>
      <c r="G71" t="s">
        <v>0</v>
      </c>
      <c r="H71" t="s">
        <v>21</v>
      </c>
      <c r="J71" t="s">
        <v>25</v>
      </c>
      <c r="K71" t="s">
        <v>0</v>
      </c>
      <c r="L71" t="s">
        <v>21</v>
      </c>
    </row>
    <row r="72" spans="1:12" x14ac:dyDescent="0.25">
      <c r="B72" t="s">
        <v>1</v>
      </c>
      <c r="C72" s="19">
        <f>'Projections in Detail'!E27</f>
        <v>147.41726897035446</v>
      </c>
      <c r="D72" s="19">
        <f>-'Projections in Detail'!O27</f>
        <v>-128.66624828032715</v>
      </c>
      <c r="F72" t="s">
        <v>1</v>
      </c>
      <c r="G72" s="33">
        <f>'Projections in Detail'!G27</f>
        <v>135.35288535453066</v>
      </c>
      <c r="H72" s="33">
        <f>-'Projections in Detail'!Q27</f>
        <v>-124.94038381956676</v>
      </c>
      <c r="J72" t="s">
        <v>103</v>
      </c>
      <c r="K72" s="33">
        <f>'Projections in Detail'!J27</f>
        <v>119.0439840275821</v>
      </c>
      <c r="L72" s="33">
        <f>-'Projections in Detail'!T27</f>
        <v>-109.8867544862577</v>
      </c>
    </row>
    <row r="73" spans="1:12" x14ac:dyDescent="0.25">
      <c r="B73" t="s">
        <v>2</v>
      </c>
      <c r="C73" s="19">
        <f>'Projections in Detail'!E28</f>
        <v>147.44020420359746</v>
      </c>
      <c r="D73" s="19">
        <f>-'Projections in Detail'!O28</f>
        <v>-127.0903808033207</v>
      </c>
      <c r="F73" t="s">
        <v>2</v>
      </c>
      <c r="G73" s="33">
        <f>'Projections in Detail'!G28</f>
        <v>141.47601498606687</v>
      </c>
      <c r="H73" s="33">
        <f>-'Projections in Detail'!Q28</f>
        <v>-130.51839117175402</v>
      </c>
      <c r="J73" t="s">
        <v>2</v>
      </c>
      <c r="K73" s="33">
        <f>'Projections in Detail'!J28</f>
        <v>123.76327023801092</v>
      </c>
      <c r="L73" s="33">
        <f>-'Projections in Detail'!T28</f>
        <v>-114.24301860638741</v>
      </c>
    </row>
    <row r="74" spans="1:12" x14ac:dyDescent="0.25">
      <c r="B74" t="s">
        <v>3</v>
      </c>
      <c r="C74" s="19">
        <f>'Projections in Detail'!E29</f>
        <v>142.28468749999999</v>
      </c>
      <c r="D74" s="19">
        <f>-'Projections in Detail'!O29</f>
        <v>-130.9946875</v>
      </c>
      <c r="F74" t="s">
        <v>3</v>
      </c>
      <c r="G74" s="33">
        <f>'Projections in Detail'!G29</f>
        <v>149.59867600794328</v>
      </c>
      <c r="H74" s="33">
        <f>-'Projections in Detail'!Q29</f>
        <v>-130.57018708925531</v>
      </c>
      <c r="J74" t="s">
        <v>3</v>
      </c>
      <c r="K74" s="33">
        <f>'Projections in Detail'!J29</f>
        <v>130.83139660216989</v>
      </c>
      <c r="L74" s="33">
        <f>-'Projections in Detail'!T29</f>
        <v>-120.76743549648914</v>
      </c>
    </row>
    <row r="75" spans="1:12" x14ac:dyDescent="0.25">
      <c r="B75" t="s">
        <v>4</v>
      </c>
      <c r="C75" s="19">
        <f>'Projections in Detail'!E30</f>
        <v>147.86984562500001</v>
      </c>
      <c r="D75" s="19">
        <f>-'Projections in Detail'!O30</f>
        <v>-137.72984562500002</v>
      </c>
      <c r="F75" t="s">
        <v>4</v>
      </c>
      <c r="G75" s="33">
        <f>'Projections in Detail'!G30</f>
        <v>148.10351003727118</v>
      </c>
      <c r="H75" s="33">
        <f>-'Projections in Detail'!Q30</f>
        <v>-127.66213659710843</v>
      </c>
      <c r="J75" t="s">
        <v>4</v>
      </c>
      <c r="K75" s="33">
        <f>'Projections in Detail'!J30</f>
        <v>137.32143073314543</v>
      </c>
      <c r="L75" s="33">
        <f>-'Projections in Detail'!T30</f>
        <v>-126.75749185184952</v>
      </c>
    </row>
    <row r="76" spans="1:12" x14ac:dyDescent="0.25">
      <c r="B76" t="s">
        <v>5</v>
      </c>
      <c r="C76" s="19">
        <f>'Projections in Detail'!E31</f>
        <v>187.00486875000001</v>
      </c>
      <c r="D76" s="19">
        <f>-'Projections in Detail'!O31</f>
        <v>-155.66856874999999</v>
      </c>
      <c r="F76" t="s">
        <v>5</v>
      </c>
      <c r="G76" s="33">
        <f>'Projections in Detail'!G31</f>
        <v>142.78255051435548</v>
      </c>
      <c r="H76" s="33">
        <f>-'Projections in Detail'!Q31</f>
        <v>-128.83380732216796</v>
      </c>
      <c r="J76" t="s">
        <v>5</v>
      </c>
      <c r="K76" s="33">
        <f>'Projections in Detail'!J31</f>
        <v>142.64541088467664</v>
      </c>
      <c r="L76" s="33">
        <f>-'Projections in Detail'!T31</f>
        <v>-128.97510344613906</v>
      </c>
    </row>
    <row r="77" spans="1:12" x14ac:dyDescent="0.25">
      <c r="B77" t="s">
        <v>6</v>
      </c>
      <c r="C77" s="19">
        <f>'Projections in Detail'!E32</f>
        <v>203.42921874999999</v>
      </c>
      <c r="D77" s="19">
        <f>-'Projections in Detail'!O32</f>
        <v>-144.83779687500001</v>
      </c>
      <c r="F77" t="s">
        <v>6</v>
      </c>
      <c r="G77" s="33">
        <f>'Projections in Detail'!G32</f>
        <v>143.60056592584573</v>
      </c>
      <c r="H77" s="33">
        <f>-'Projections in Detail'!Q32</f>
        <v>-125.66858480015823</v>
      </c>
      <c r="J77" t="s">
        <v>6</v>
      </c>
      <c r="K77" s="33">
        <f>'Projections in Detail'!J32</f>
        <v>145.24316186364294</v>
      </c>
      <c r="L77" s="33">
        <f>-'Projections in Detail'!T32</f>
        <v>-119.10612700900175</v>
      </c>
    </row>
    <row r="78" spans="1:12" x14ac:dyDescent="0.25">
      <c r="B78" t="s">
        <v>7</v>
      </c>
      <c r="C78" s="19">
        <f>'Projections in Detail'!E33</f>
        <v>214.41763125</v>
      </c>
      <c r="D78" s="19">
        <f>-'Projections in Detail'!O33</f>
        <v>-135.78423750000002</v>
      </c>
      <c r="F78" t="s">
        <v>7</v>
      </c>
      <c r="G78" s="33">
        <f>'Projections in Detail'!G33</f>
        <v>180.29396527882031</v>
      </c>
      <c r="H78" s="33">
        <f>-'Projections in Detail'!Q33</f>
        <v>-136.65812854853905</v>
      </c>
      <c r="J78" t="s">
        <v>7</v>
      </c>
      <c r="K78" s="33">
        <f>'Projections in Detail'!J33</f>
        <v>143.32408781438437</v>
      </c>
      <c r="L78" s="33">
        <f>-'Projections in Detail'!T33</f>
        <v>-110.25070889860307</v>
      </c>
    </row>
    <row r="79" spans="1:12" x14ac:dyDescent="0.25">
      <c r="B79" t="s">
        <v>8</v>
      </c>
      <c r="C79" s="19">
        <f>'Projections in Detail'!E34</f>
        <v>223.86195999999998</v>
      </c>
      <c r="D79" s="19">
        <f>-'Projections in Detail'!O34</f>
        <v>-145.79584125</v>
      </c>
      <c r="F79" t="s">
        <v>8</v>
      </c>
      <c r="G79" s="33">
        <f>'Projections in Detail'!G34</f>
        <v>202.00770622667969</v>
      </c>
      <c r="H79" s="33">
        <f>-'Projections in Detail'!Q34</f>
        <v>-133.18193896203519</v>
      </c>
      <c r="J79" t="s">
        <v>8</v>
      </c>
      <c r="K79" s="33">
        <f>'Projections in Detail'!J34</f>
        <v>137.17681504022133</v>
      </c>
      <c r="L79" s="33">
        <f>-'Projections in Detail'!T34</f>
        <v>-109.87709857042847</v>
      </c>
    </row>
    <row r="80" spans="1:12" x14ac:dyDescent="0.25">
      <c r="B80" t="s">
        <v>9</v>
      </c>
      <c r="C80" s="19">
        <f>'Projections in Detail'!E35</f>
        <v>228.8413637620958</v>
      </c>
      <c r="D80" s="19">
        <f>-'Projections in Detail'!O35</f>
        <v>-147.26562910053457</v>
      </c>
      <c r="F80" t="s">
        <v>9</v>
      </c>
      <c r="G80" s="33">
        <f>'Projections in Detail'!G35</f>
        <v>212.95614614616397</v>
      </c>
      <c r="H80" s="33">
        <f>-'Projections in Detail'!Q35</f>
        <v>-128.8371255444398</v>
      </c>
      <c r="J80" t="s">
        <v>9</v>
      </c>
      <c r="K80" s="33">
        <f>'Projections in Detail'!J35</f>
        <v>142.14022714191967</v>
      </c>
      <c r="L80" s="33">
        <f>-'Projections in Detail'!T35</f>
        <v>-112.8740167874996</v>
      </c>
    </row>
    <row r="81" spans="2:12" x14ac:dyDescent="0.25">
      <c r="B81" t="s">
        <v>10</v>
      </c>
      <c r="C81" s="19">
        <f>'Projections in Detail'!E36</f>
        <v>234.92185465725512</v>
      </c>
      <c r="D81" s="19">
        <f>-'Projections in Detail'!O36</f>
        <v>-148.11391364267649</v>
      </c>
      <c r="F81" t="s">
        <v>10</v>
      </c>
      <c r="G81" s="33">
        <f>'Projections in Detail'!G36</f>
        <v>222.06060656480264</v>
      </c>
      <c r="H81" s="33">
        <f>-'Projections in Detail'!Q36</f>
        <v>-141.72042991312196</v>
      </c>
      <c r="J81" t="s">
        <v>10</v>
      </c>
      <c r="K81" s="33">
        <f>'Projections in Detail'!J36</f>
        <v>178.27868699543552</v>
      </c>
      <c r="L81" s="33">
        <f>-'Projections in Detail'!T36</f>
        <v>-129.09708305530472</v>
      </c>
    </row>
    <row r="82" spans="2:12" x14ac:dyDescent="0.25">
      <c r="B82" t="s">
        <v>11</v>
      </c>
      <c r="C82" s="19">
        <f>'Projections in Detail'!E37</f>
        <v>229.82983897818997</v>
      </c>
      <c r="D82" s="19">
        <f>-'Projections in Detail'!O37</f>
        <v>-164.51214309496825</v>
      </c>
      <c r="F82" t="s">
        <v>11</v>
      </c>
      <c r="G82" s="33">
        <f>'Projections in Detail'!G37</f>
        <v>226.16321076215664</v>
      </c>
      <c r="H82" s="33">
        <f>-'Projections in Detail'!Q37</f>
        <v>-145.54216495104828</v>
      </c>
      <c r="J82" t="s">
        <v>11</v>
      </c>
      <c r="K82" s="33">
        <f>'Projections in Detail'!J37</f>
        <v>199.10675338730644</v>
      </c>
      <c r="L82" s="33">
        <f>-'Projections in Detail'!T37</f>
        <v>-128.63532302679758</v>
      </c>
    </row>
    <row r="83" spans="2:12" x14ac:dyDescent="0.25">
      <c r="B83" t="s">
        <v>12</v>
      </c>
      <c r="C83" s="19">
        <f>'Projections in Detail'!E38</f>
        <v>230.95850938857384</v>
      </c>
      <c r="D83" s="19">
        <f>-'Projections in Detail'!O38</f>
        <v>-177.44299523889126</v>
      </c>
      <c r="F83" t="s">
        <v>12</v>
      </c>
      <c r="G83" s="33">
        <f>'Projections in Detail'!G38</f>
        <v>231.10276105761474</v>
      </c>
      <c r="H83" s="33">
        <f>-'Projections in Detail'!Q38</f>
        <v>-145.70604528817316</v>
      </c>
      <c r="J83" t="s">
        <v>12</v>
      </c>
      <c r="K83" s="33">
        <f>'Projections in Detail'!J38</f>
        <v>208.72058031853564</v>
      </c>
      <c r="L83" s="33">
        <f>-'Projections in Detail'!T38</f>
        <v>-126.27463492765644</v>
      </c>
    </row>
    <row r="84" spans="2:12" x14ac:dyDescent="0.25">
      <c r="B84" t="s">
        <v>13</v>
      </c>
      <c r="C84" s="19">
        <f>'Projections in Detail'!E39</f>
        <v>233.46840601007096</v>
      </c>
      <c r="D84" s="19">
        <f>-'Projections in Detail'!O39</f>
        <v>-188.92248570956738</v>
      </c>
      <c r="F84" t="s">
        <v>13</v>
      </c>
      <c r="G84" s="33">
        <f>'Projections in Detail'!G39</f>
        <v>225.05470814729736</v>
      </c>
      <c r="H84" s="33">
        <f>-'Projections in Detail'!Q39</f>
        <v>-161.09410560235378</v>
      </c>
      <c r="J84" t="s">
        <v>13</v>
      </c>
      <c r="K84" s="33">
        <f>'Projections in Detail'!J39</f>
        <v>216.23598082087756</v>
      </c>
      <c r="L84" s="33">
        <f>-'Projections in Detail'!T39</f>
        <v>-138.00311833191986</v>
      </c>
    </row>
    <row r="85" spans="2:12" x14ac:dyDescent="0.25">
      <c r="B85" t="s">
        <v>14</v>
      </c>
      <c r="C85" s="19">
        <f>'Projections in Detail'!E40</f>
        <v>208.36064933938627</v>
      </c>
      <c r="D85" s="19">
        <f>-'Projections in Detail'!O40</f>
        <v>-203.51505284312145</v>
      </c>
      <c r="F85" t="s">
        <v>14</v>
      </c>
      <c r="G85" s="33">
        <f>'Projections in Detail'!G40</f>
        <v>224.18759209239127</v>
      </c>
      <c r="H85" s="33">
        <f>-'Projections in Detail'!Q40</f>
        <v>-172.24097064698464</v>
      </c>
      <c r="J85" t="s">
        <v>14</v>
      </c>
      <c r="K85" s="33">
        <f>'Projections in Detail'!J40</f>
        <v>218.04581898699081</v>
      </c>
      <c r="L85" s="33">
        <f>-'Projections in Detail'!T40</f>
        <v>-140.31840301057994</v>
      </c>
    </row>
    <row r="86" spans="2:12" x14ac:dyDescent="0.25">
      <c r="B86" t="s">
        <v>15</v>
      </c>
      <c r="C86" s="19">
        <f>'Projections in Detail'!E41</f>
        <v>217.04771425136303</v>
      </c>
      <c r="D86" s="19">
        <f>-'Projections in Detail'!O41</f>
        <v>-212.32928568068121</v>
      </c>
      <c r="F86" t="s">
        <v>15</v>
      </c>
      <c r="G86" s="33">
        <f>'Projections in Detail'!G41</f>
        <v>221.08832684983597</v>
      </c>
      <c r="H86" s="33">
        <f>-'Projections in Detail'!Q41</f>
        <v>-178.90453352407161</v>
      </c>
      <c r="J86" t="s">
        <v>15</v>
      </c>
      <c r="K86" s="33">
        <f>'Projections in Detail'!J41</f>
        <v>217.45403934573932</v>
      </c>
      <c r="L86" s="33">
        <f>-'Projections in Detail'!T41</f>
        <v>-137.10077698772042</v>
      </c>
    </row>
    <row r="87" spans="2:12" x14ac:dyDescent="0.25">
      <c r="B87" t="s">
        <v>16</v>
      </c>
      <c r="C87" s="19">
        <f>'Projections in Detail'!E42</f>
        <v>217.41985067729351</v>
      </c>
      <c r="D87" s="19">
        <f>-'Projections in Detail'!O42</f>
        <v>-214.21477248765135</v>
      </c>
      <c r="F87" t="s">
        <v>16</v>
      </c>
      <c r="G87" s="33">
        <f>'Projections in Detail'!G42</f>
        <v>182.55938541299642</v>
      </c>
      <c r="H87" s="33">
        <f>-'Projections in Detail'!Q42</f>
        <v>-182.75894219559893</v>
      </c>
      <c r="J87" t="s">
        <v>16</v>
      </c>
      <c r="K87" s="33">
        <f>'Projections in Detail'!J42</f>
        <v>195.81136547064975</v>
      </c>
      <c r="L87" s="33">
        <f>-'Projections in Detail'!T42</f>
        <v>-143.38563268555515</v>
      </c>
    </row>
    <row r="88" spans="2:12" x14ac:dyDescent="0.25">
      <c r="B88" t="s">
        <v>17</v>
      </c>
      <c r="C88" s="19">
        <f>'Projections in Detail'!E43</f>
        <v>169.06239320012261</v>
      </c>
      <c r="D88" s="19">
        <f>-'Projections in Detail'!O43</f>
        <v>-170.3932309953459</v>
      </c>
      <c r="F88" t="s">
        <v>17</v>
      </c>
      <c r="G88" s="33">
        <f>'Projections in Detail'!G43</f>
        <v>168.89085772610036</v>
      </c>
      <c r="H88" s="33">
        <f>-'Projections in Detail'!Q43</f>
        <v>-173.96617105199292</v>
      </c>
      <c r="J88" t="s">
        <v>17</v>
      </c>
      <c r="K88" s="33">
        <f>'Projections in Detail'!J43</f>
        <v>171.45557164199272</v>
      </c>
      <c r="L88" s="33">
        <f>-'Projections in Detail'!T43</f>
        <v>-138.16517371077646</v>
      </c>
    </row>
    <row r="89" spans="2:12" x14ac:dyDescent="0.25">
      <c r="B89" t="s">
        <v>18</v>
      </c>
      <c r="C89" s="19">
        <f>'Projections in Detail'!E44</f>
        <v>112.23065060629831</v>
      </c>
      <c r="D89" s="19">
        <f>-'Projections in Detail'!O44</f>
        <v>-125.95435337398783</v>
      </c>
      <c r="F89" t="s">
        <v>18</v>
      </c>
      <c r="G89" s="33">
        <f>'Projections in Detail'!G44</f>
        <v>142.1002801960388</v>
      </c>
      <c r="H89" s="33">
        <f>-'Projections in Detail'!Q44</f>
        <v>-148.20530777397474</v>
      </c>
      <c r="J89" t="s">
        <v>18</v>
      </c>
      <c r="K89" s="33">
        <f>'Projections in Detail'!J44</f>
        <v>135.27698991565168</v>
      </c>
      <c r="L89" s="33">
        <f>-'Projections in Detail'!T44</f>
        <v>-118.21353259349534</v>
      </c>
    </row>
    <row r="90" spans="2:12" x14ac:dyDescent="0.25">
      <c r="B90" t="s">
        <v>19</v>
      </c>
      <c r="C90" s="19">
        <f>'Projections in Detail'!E45</f>
        <v>43.73344765625</v>
      </c>
      <c r="D90" s="19">
        <f>-'Projections in Detail'!O45</f>
        <v>-71.542062329999993</v>
      </c>
      <c r="F90" t="s">
        <v>19</v>
      </c>
      <c r="G90" s="33">
        <f>'Projections in Detail'!G45</f>
        <v>67.64069007741243</v>
      </c>
      <c r="H90" s="33">
        <f>-'Projections in Detail'!Q45</f>
        <v>-91.526382662337738</v>
      </c>
      <c r="J90" t="s">
        <v>19</v>
      </c>
      <c r="K90" s="33">
        <f>'Projections in Detail'!J45</f>
        <v>81.239254402971483</v>
      </c>
      <c r="L90" s="33">
        <f>-'Projections in Detail'!T45</f>
        <v>-106.67984397778187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112"/>
  <sheetViews>
    <sheetView workbookViewId="0"/>
  </sheetViews>
  <sheetFormatPr defaultRowHeight="15" x14ac:dyDescent="0.25"/>
  <cols>
    <col min="2" max="2" width="10.42578125" customWidth="1"/>
    <col min="3" max="9" width="10.28515625" bestFit="1" customWidth="1"/>
    <col min="13" max="19" width="10.28515625" bestFit="1" customWidth="1"/>
  </cols>
  <sheetData>
    <row r="1" spans="1:20" x14ac:dyDescent="0.25">
      <c r="A1" s="13" t="s">
        <v>39</v>
      </c>
      <c r="K1" s="13" t="s">
        <v>39</v>
      </c>
    </row>
    <row r="2" spans="1:20" x14ac:dyDescent="0.25">
      <c r="B2" s="13" t="s">
        <v>0</v>
      </c>
      <c r="L2" s="13" t="s">
        <v>21</v>
      </c>
    </row>
    <row r="3" spans="1:20" x14ac:dyDescent="0.25">
      <c r="B3" s="7" t="s">
        <v>25</v>
      </c>
      <c r="C3" s="39">
        <f>'Base Year Population'!$C$3</f>
        <v>2015</v>
      </c>
      <c r="D3" s="39">
        <f>'Base Year Population'!$E$3</f>
        <v>2020</v>
      </c>
      <c r="E3" s="39">
        <f>'Base Year Population'!$F$3</f>
        <v>2025</v>
      </c>
      <c r="F3" s="39">
        <f>'Base Year Population'!$G$3</f>
        <v>2030</v>
      </c>
      <c r="G3" s="39">
        <f>'Base Year Population'!$H$3</f>
        <v>2035</v>
      </c>
      <c r="H3" s="39">
        <f>'Base Year Population'!$I$3</f>
        <v>2040</v>
      </c>
      <c r="I3" s="39">
        <f>'Base Year Population'!$J$3</f>
        <v>2045</v>
      </c>
      <c r="J3" s="39">
        <f>'Base Year Population'!$K$3</f>
        <v>2050</v>
      </c>
      <c r="L3" s="7" t="s">
        <v>25</v>
      </c>
      <c r="M3" s="39">
        <f>'Base Year Population'!$C$3</f>
        <v>2015</v>
      </c>
      <c r="N3" s="39">
        <f>'Base Year Population'!$E$3</f>
        <v>2020</v>
      </c>
      <c r="O3" s="39">
        <f>'Base Year Population'!$F$3</f>
        <v>2025</v>
      </c>
      <c r="P3" s="39">
        <f>'Base Year Population'!$G$3</f>
        <v>2030</v>
      </c>
      <c r="Q3" s="39">
        <f>'Base Year Population'!$H$3</f>
        <v>2035</v>
      </c>
      <c r="R3" s="39">
        <f>'Base Year Population'!$I$3</f>
        <v>2040</v>
      </c>
      <c r="S3" s="39">
        <f>'Base Year Population'!$J$3</f>
        <v>2045</v>
      </c>
      <c r="T3" s="39">
        <f>'Base Year Population'!$K$3</f>
        <v>2050</v>
      </c>
    </row>
    <row r="4" spans="1:20" x14ac:dyDescent="0.25">
      <c r="B4" s="8" t="s">
        <v>1</v>
      </c>
      <c r="C4" s="79">
        <f>'Base Year Population'!C14</f>
        <v>125</v>
      </c>
      <c r="D4" s="34">
        <f>C34+C48+C93</f>
        <v>131.11901406296778</v>
      </c>
      <c r="E4" s="34">
        <f t="shared" ref="E4:J4" si="0">D34+D48+D93</f>
        <v>124.23794357651376</v>
      </c>
      <c r="F4" s="34">
        <f t="shared" si="0"/>
        <v>120.78202528873604</v>
      </c>
      <c r="G4" s="34">
        <f t="shared" si="0"/>
        <v>119.72607938896972</v>
      </c>
      <c r="H4" s="34">
        <f t="shared" si="0"/>
        <v>118.15232697321296</v>
      </c>
      <c r="I4" s="34">
        <f t="shared" si="0"/>
        <v>115.2029466623972</v>
      </c>
      <c r="J4" s="34">
        <f t="shared" si="0"/>
        <v>111.75485284224013</v>
      </c>
      <c r="L4" s="8" t="s">
        <v>1</v>
      </c>
      <c r="M4" s="80">
        <f>'Base Year Population'!D14</f>
        <v>125</v>
      </c>
      <c r="N4" s="34">
        <f>M34+M48+M93</f>
        <v>121.12908990427792</v>
      </c>
      <c r="O4" s="34">
        <f t="shared" ref="O4:T4" si="1">N34+N48+N93</f>
        <v>114.68214022447425</v>
      </c>
      <c r="P4" s="34">
        <f t="shared" si="1"/>
        <v>111.49110988191019</v>
      </c>
      <c r="Q4" s="34">
        <f t="shared" si="1"/>
        <v>110.51638107058741</v>
      </c>
      <c r="R4" s="34">
        <f t="shared" si="1"/>
        <v>109.06368643777348</v>
      </c>
      <c r="S4" s="34">
        <f t="shared" si="1"/>
        <v>106.34118153453012</v>
      </c>
      <c r="T4" s="34">
        <f t="shared" si="1"/>
        <v>103.15832570052942</v>
      </c>
    </row>
    <row r="5" spans="1:20" x14ac:dyDescent="0.25">
      <c r="B5" s="8" t="s">
        <v>2</v>
      </c>
      <c r="C5" s="79">
        <f>'Base Year Population'!C15</f>
        <v>130</v>
      </c>
      <c r="D5" s="22">
        <f>C4+C48+C93</f>
        <v>126.25</v>
      </c>
      <c r="E5" s="22">
        <f t="shared" ref="E5:J5" si="2">D4+D48+D93</f>
        <v>132.43020420359747</v>
      </c>
      <c r="F5" s="22">
        <f t="shared" si="2"/>
        <v>125.48032301227889</v>
      </c>
      <c r="G5" s="22">
        <f t="shared" si="2"/>
        <v>121.9898455416234</v>
      </c>
      <c r="H5" s="22">
        <f t="shared" si="2"/>
        <v>120.92334018285942</v>
      </c>
      <c r="I5" s="22">
        <f t="shared" si="2"/>
        <v>119.33385024294509</v>
      </c>
      <c r="J5" s="22">
        <f t="shared" si="2"/>
        <v>116.35497612902118</v>
      </c>
      <c r="L5" s="8" t="s">
        <v>2</v>
      </c>
      <c r="M5" s="80">
        <f>'Base Year Population'!D15</f>
        <v>130</v>
      </c>
      <c r="N5" s="22">
        <f>M4+M48+M93</f>
        <v>126.25</v>
      </c>
      <c r="O5" s="22">
        <f t="shared" ref="O5:T5" si="3">N4+N48+N93</f>
        <v>122.3403808033207</v>
      </c>
      <c r="P5" s="22">
        <f t="shared" si="3"/>
        <v>115.82896162671899</v>
      </c>
      <c r="Q5" s="22">
        <f t="shared" si="3"/>
        <v>112.60602098072928</v>
      </c>
      <c r="R5" s="22">
        <f t="shared" si="3"/>
        <v>111.62154488129329</v>
      </c>
      <c r="S5" s="22">
        <f t="shared" si="3"/>
        <v>110.15432330215123</v>
      </c>
      <c r="T5" s="22">
        <f t="shared" si="3"/>
        <v>107.40459334987543</v>
      </c>
    </row>
    <row r="6" spans="1:20" x14ac:dyDescent="0.25">
      <c r="B6" s="8" t="s">
        <v>3</v>
      </c>
      <c r="C6" s="79">
        <f>'Base Year Population'!C16</f>
        <v>140</v>
      </c>
      <c r="D6" s="22">
        <f t="shared" ref="D6:J21" si="4">C5+C49+C94</f>
        <v>130.61750000000001</v>
      </c>
      <c r="E6" s="22">
        <f t="shared" si="4"/>
        <v>126.84968749999999</v>
      </c>
      <c r="F6" s="22">
        <f t="shared" si="4"/>
        <v>133.05924767356456</v>
      </c>
      <c r="G6" s="22">
        <f t="shared" si="4"/>
        <v>126.07635454658721</v>
      </c>
      <c r="H6" s="22">
        <f t="shared" si="4"/>
        <v>122.5692973079461</v>
      </c>
      <c r="I6" s="22">
        <f t="shared" si="4"/>
        <v>121.497726048728</v>
      </c>
      <c r="J6" s="22">
        <f t="shared" si="4"/>
        <v>119.90068603159908</v>
      </c>
      <c r="L6" s="8" t="s">
        <v>3</v>
      </c>
      <c r="M6" s="80">
        <f>'Base Year Population'!D16</f>
        <v>140</v>
      </c>
      <c r="N6" s="22">
        <f t="shared" ref="N6:T21" si="5">M5+M49+M94</f>
        <v>130.61750000000001</v>
      </c>
      <c r="O6" s="22">
        <f t="shared" si="5"/>
        <v>126.84968749999999</v>
      </c>
      <c r="P6" s="22">
        <f t="shared" si="5"/>
        <v>122.92149761213646</v>
      </c>
      <c r="Q6" s="22">
        <f t="shared" si="5"/>
        <v>116.3791491944459</v>
      </c>
      <c r="R6" s="22">
        <f t="shared" si="5"/>
        <v>113.14089958038775</v>
      </c>
      <c r="S6" s="22">
        <f t="shared" si="5"/>
        <v>112.15174721947943</v>
      </c>
      <c r="T6" s="22">
        <f t="shared" si="5"/>
        <v>110.67755633783645</v>
      </c>
    </row>
    <row r="7" spans="1:20" x14ac:dyDescent="0.25">
      <c r="B7" s="8" t="s">
        <v>4</v>
      </c>
      <c r="C7" s="79">
        <f>'Base Year Population'!C17</f>
        <v>150</v>
      </c>
      <c r="D7" s="22">
        <f t="shared" si="4"/>
        <v>139.965</v>
      </c>
      <c r="E7" s="22">
        <f t="shared" si="4"/>
        <v>130.58484562500001</v>
      </c>
      <c r="F7" s="22">
        <f t="shared" si="4"/>
        <v>126.81797507812499</v>
      </c>
      <c r="G7" s="22">
        <f t="shared" si="4"/>
        <v>133.02598286164616</v>
      </c>
      <c r="H7" s="22">
        <f t="shared" si="4"/>
        <v>126.04483545795057</v>
      </c>
      <c r="I7" s="22">
        <f t="shared" si="4"/>
        <v>122.53865498361911</v>
      </c>
      <c r="J7" s="22">
        <f t="shared" si="4"/>
        <v>121.46735161721581</v>
      </c>
      <c r="L7" s="8" t="s">
        <v>4</v>
      </c>
      <c r="M7" s="80">
        <f>'Base Year Population'!D17</f>
        <v>135</v>
      </c>
      <c r="N7" s="22">
        <f t="shared" si="5"/>
        <v>139.965</v>
      </c>
      <c r="O7" s="22">
        <f t="shared" si="5"/>
        <v>130.58484562500001</v>
      </c>
      <c r="P7" s="22">
        <f t="shared" si="5"/>
        <v>126.81797507812499</v>
      </c>
      <c r="Q7" s="22">
        <f t="shared" si="5"/>
        <v>122.89076723773343</v>
      </c>
      <c r="R7" s="22">
        <f t="shared" si="5"/>
        <v>116.35005440714728</v>
      </c>
      <c r="S7" s="22">
        <f t="shared" si="5"/>
        <v>113.11261435549265</v>
      </c>
      <c r="T7" s="22">
        <f t="shared" si="5"/>
        <v>112.12370928267457</v>
      </c>
    </row>
    <row r="8" spans="1:20" x14ac:dyDescent="0.25">
      <c r="B8" s="8" t="s">
        <v>5</v>
      </c>
      <c r="C8" s="79">
        <f>'Base Year Population'!C18</f>
        <v>155</v>
      </c>
      <c r="D8" s="22">
        <f t="shared" si="4"/>
        <v>150.5625</v>
      </c>
      <c r="E8" s="22">
        <f t="shared" si="4"/>
        <v>140.48986875</v>
      </c>
      <c r="F8" s="22">
        <f t="shared" si="4"/>
        <v>131.07453879609375</v>
      </c>
      <c r="G8" s="22">
        <f t="shared" si="4"/>
        <v>127.29354248466797</v>
      </c>
      <c r="H8" s="22">
        <f t="shared" si="4"/>
        <v>133.52483029737735</v>
      </c>
      <c r="I8" s="22">
        <f t="shared" si="4"/>
        <v>126.51750359091788</v>
      </c>
      <c r="J8" s="22">
        <f t="shared" si="4"/>
        <v>122.99817493980768</v>
      </c>
      <c r="L8" s="8" t="s">
        <v>5</v>
      </c>
      <c r="M8" s="80">
        <f>'Base Year Population'!D18</f>
        <v>130</v>
      </c>
      <c r="N8" s="22">
        <f t="shared" si="5"/>
        <v>132.80625000000001</v>
      </c>
      <c r="O8" s="22">
        <f t="shared" si="5"/>
        <v>137.69056874999998</v>
      </c>
      <c r="P8" s="22">
        <f t="shared" si="5"/>
        <v>128.46284188359377</v>
      </c>
      <c r="Q8" s="22">
        <f t="shared" si="5"/>
        <v>124.75718298310547</v>
      </c>
      <c r="R8" s="22">
        <f t="shared" si="5"/>
        <v>120.89379227012026</v>
      </c>
      <c r="S8" s="22">
        <f t="shared" si="5"/>
        <v>114.45936602303115</v>
      </c>
      <c r="T8" s="22">
        <f t="shared" si="5"/>
        <v>111.2745343722159</v>
      </c>
    </row>
    <row r="9" spans="1:20" x14ac:dyDescent="0.25">
      <c r="B9" s="8" t="s">
        <v>6</v>
      </c>
      <c r="C9" s="79">
        <f>'Base Year Population'!C19</f>
        <v>160</v>
      </c>
      <c r="D9" s="22">
        <f t="shared" si="4"/>
        <v>149.96250000000001</v>
      </c>
      <c r="E9" s="22">
        <f t="shared" si="4"/>
        <v>145.66921875</v>
      </c>
      <c r="F9" s="22">
        <f t="shared" si="4"/>
        <v>135.923948015625</v>
      </c>
      <c r="G9" s="22">
        <f t="shared" si="4"/>
        <v>126.81461628522069</v>
      </c>
      <c r="H9" s="22">
        <f t="shared" si="4"/>
        <v>123.15650235391625</v>
      </c>
      <c r="I9" s="22">
        <f t="shared" si="4"/>
        <v>129.18527331271258</v>
      </c>
      <c r="J9" s="22">
        <f t="shared" si="4"/>
        <v>122.40568472421305</v>
      </c>
      <c r="L9" s="8" t="s">
        <v>6</v>
      </c>
      <c r="M9" s="80">
        <f>'Base Year Population'!D19</f>
        <v>135</v>
      </c>
      <c r="N9" s="22">
        <f t="shared" si="5"/>
        <v>120.57500000000002</v>
      </c>
      <c r="O9" s="22">
        <f t="shared" si="5"/>
        <v>123.17779687500001</v>
      </c>
      <c r="P9" s="22">
        <f t="shared" si="5"/>
        <v>127.708002515625</v>
      </c>
      <c r="Q9" s="22">
        <f t="shared" si="5"/>
        <v>119.14928584703321</v>
      </c>
      <c r="R9" s="22">
        <f t="shared" si="5"/>
        <v>115.71228721683032</v>
      </c>
      <c r="S9" s="22">
        <f t="shared" si="5"/>
        <v>112.12899233053655</v>
      </c>
      <c r="T9" s="22">
        <f t="shared" si="5"/>
        <v>106.16106198636139</v>
      </c>
    </row>
    <row r="10" spans="1:20" x14ac:dyDescent="0.25">
      <c r="B10" s="8" t="s">
        <v>7</v>
      </c>
      <c r="C10" s="79">
        <f>'Base Year Population'!C20</f>
        <v>165</v>
      </c>
      <c r="D10" s="22">
        <f t="shared" si="4"/>
        <v>159.44</v>
      </c>
      <c r="E10" s="22">
        <f t="shared" si="4"/>
        <v>149.43763125000001</v>
      </c>
      <c r="F10" s="22">
        <f t="shared" si="4"/>
        <v>145.159376484375</v>
      </c>
      <c r="G10" s="22">
        <f t="shared" si="4"/>
        <v>135.44821419757031</v>
      </c>
      <c r="H10" s="22">
        <f t="shared" si="4"/>
        <v>126.37076512822242</v>
      </c>
      <c r="I10" s="22">
        <f t="shared" si="4"/>
        <v>122.72545459567755</v>
      </c>
      <c r="J10" s="22">
        <f t="shared" si="4"/>
        <v>128.73312485611808</v>
      </c>
      <c r="L10" s="8" t="s">
        <v>7</v>
      </c>
      <c r="M10" s="80">
        <f>'Base Year Population'!D20</f>
        <v>140</v>
      </c>
      <c r="N10" s="22">
        <f t="shared" si="5"/>
        <v>127.7775</v>
      </c>
      <c r="O10" s="22">
        <f t="shared" si="5"/>
        <v>114.12423750000002</v>
      </c>
      <c r="P10" s="22">
        <f t="shared" si="5"/>
        <v>116.58778474218751</v>
      </c>
      <c r="Q10" s="22">
        <f t="shared" si="5"/>
        <v>120.87562438103906</v>
      </c>
      <c r="R10" s="22">
        <f t="shared" si="5"/>
        <v>112.77479905421694</v>
      </c>
      <c r="S10" s="22">
        <f t="shared" si="5"/>
        <v>109.5216798507299</v>
      </c>
      <c r="T10" s="22">
        <f t="shared" si="5"/>
        <v>106.13009124085283</v>
      </c>
    </row>
    <row r="11" spans="1:20" x14ac:dyDescent="0.25">
      <c r="B11" s="8" t="s">
        <v>8</v>
      </c>
      <c r="C11" s="79">
        <f>'Base Year Population'!C21</f>
        <v>170</v>
      </c>
      <c r="D11" s="22">
        <f t="shared" si="4"/>
        <v>164.42250000000001</v>
      </c>
      <c r="E11" s="22">
        <f t="shared" si="4"/>
        <v>158.88195999999999</v>
      </c>
      <c r="F11" s="22">
        <f t="shared" si="4"/>
        <v>148.91459954062501</v>
      </c>
      <c r="G11" s="22">
        <f t="shared" si="4"/>
        <v>144.65131866667969</v>
      </c>
      <c r="H11" s="22">
        <f t="shared" si="4"/>
        <v>134.97414544787881</v>
      </c>
      <c r="I11" s="22">
        <f t="shared" si="4"/>
        <v>125.92846745027364</v>
      </c>
      <c r="J11" s="22">
        <f t="shared" si="4"/>
        <v>122.29591550459267</v>
      </c>
      <c r="L11" s="8" t="s">
        <v>8</v>
      </c>
      <c r="M11" s="80">
        <f>'Base Year Population'!D21</f>
        <v>140</v>
      </c>
      <c r="N11" s="22">
        <f t="shared" si="5"/>
        <v>136.01</v>
      </c>
      <c r="O11" s="22">
        <f t="shared" si="5"/>
        <v>124.13584125</v>
      </c>
      <c r="P11" s="22">
        <f t="shared" si="5"/>
        <v>110.87169673125001</v>
      </c>
      <c r="Q11" s="22">
        <f t="shared" si="5"/>
        <v>113.26503287703517</v>
      </c>
      <c r="R11" s="22">
        <f t="shared" si="5"/>
        <v>117.43066908617944</v>
      </c>
      <c r="S11" s="22">
        <f t="shared" si="5"/>
        <v>109.56071728117175</v>
      </c>
      <c r="T11" s="22">
        <f t="shared" si="5"/>
        <v>106.40031197498409</v>
      </c>
    </row>
    <row r="12" spans="1:20" x14ac:dyDescent="0.25">
      <c r="B12" s="8" t="s">
        <v>9</v>
      </c>
      <c r="C12" s="79">
        <f>'Base Year Population'!C22</f>
        <v>175</v>
      </c>
      <c r="D12" s="22">
        <f t="shared" si="4"/>
        <v>169.41246129999999</v>
      </c>
      <c r="E12" s="22">
        <f t="shared" si="4"/>
        <v>163.86136376209581</v>
      </c>
      <c r="F12" s="22">
        <f t="shared" si="4"/>
        <v>158.34653188759495</v>
      </c>
      <c r="G12" s="22">
        <f t="shared" si="4"/>
        <v>148.41905422929889</v>
      </c>
      <c r="H12" s="22">
        <f t="shared" si="4"/>
        <v>144.17599657149779</v>
      </c>
      <c r="I12" s="22">
        <f t="shared" si="4"/>
        <v>134.53618417987414</v>
      </c>
      <c r="J12" s="22">
        <f t="shared" si="4"/>
        <v>125.5249813778928</v>
      </c>
      <c r="L12" s="8" t="s">
        <v>9</v>
      </c>
      <c r="M12" s="80">
        <f>'Base Year Population'!D22</f>
        <v>155</v>
      </c>
      <c r="N12" s="22">
        <f t="shared" si="5"/>
        <v>136.71614459999998</v>
      </c>
      <c r="O12" s="22">
        <f t="shared" si="5"/>
        <v>132.82562910053457</v>
      </c>
      <c r="P12" s="22">
        <f t="shared" si="5"/>
        <v>121.23478983772338</v>
      </c>
      <c r="Q12" s="22">
        <f t="shared" si="5"/>
        <v>108.2853134146072</v>
      </c>
      <c r="R12" s="22">
        <f t="shared" si="5"/>
        <v>110.6275449955258</v>
      </c>
      <c r="S12" s="22">
        <f t="shared" si="5"/>
        <v>114.70101913952735</v>
      </c>
      <c r="T12" s="22">
        <f t="shared" si="5"/>
        <v>107.0184605985925</v>
      </c>
    </row>
    <row r="13" spans="1:20" x14ac:dyDescent="0.25">
      <c r="B13" s="8" t="s">
        <v>10</v>
      </c>
      <c r="C13" s="79">
        <f>'Base Year Population'!C23</f>
        <v>180</v>
      </c>
      <c r="D13" s="22">
        <f t="shared" si="4"/>
        <v>174.13877249999999</v>
      </c>
      <c r="E13" s="22">
        <f t="shared" si="4"/>
        <v>168.59185465725511</v>
      </c>
      <c r="F13" s="22">
        <f t="shared" si="4"/>
        <v>163.08013886230111</v>
      </c>
      <c r="G13" s="22">
        <f t="shared" si="4"/>
        <v>157.6034821181978</v>
      </c>
      <c r="H13" s="22">
        <f t="shared" si="4"/>
        <v>147.73355204409529</v>
      </c>
      <c r="I13" s="22">
        <f t="shared" si="4"/>
        <v>143.52057311251315</v>
      </c>
      <c r="J13" s="22">
        <f t="shared" si="4"/>
        <v>133.93420986484912</v>
      </c>
      <c r="L13" s="8" t="s">
        <v>10</v>
      </c>
      <c r="M13" s="80">
        <f>'Base Year Population'!D23</f>
        <v>175</v>
      </c>
      <c r="N13" s="22">
        <f t="shared" si="5"/>
        <v>154.23719850000001</v>
      </c>
      <c r="O13" s="22">
        <f t="shared" si="5"/>
        <v>136.05391364267649</v>
      </c>
      <c r="P13" s="22">
        <f t="shared" si="5"/>
        <v>132.19237006739917</v>
      </c>
      <c r="Q13" s="22">
        <f t="shared" si="5"/>
        <v>120.66588894953861</v>
      </c>
      <c r="R13" s="22">
        <f t="shared" si="5"/>
        <v>107.78517669458411</v>
      </c>
      <c r="S13" s="22">
        <f t="shared" si="5"/>
        <v>110.12463265280452</v>
      </c>
      <c r="T13" s="22">
        <f t="shared" si="5"/>
        <v>114.1877961144349</v>
      </c>
    </row>
    <row r="14" spans="1:20" x14ac:dyDescent="0.25">
      <c r="B14" s="8" t="s">
        <v>11</v>
      </c>
      <c r="C14" s="79">
        <f>'Base Year Population'!C24</f>
        <v>200</v>
      </c>
      <c r="D14" s="22">
        <f t="shared" si="4"/>
        <v>178.67456999999999</v>
      </c>
      <c r="E14" s="22">
        <f t="shared" si="4"/>
        <v>172.87983897818998</v>
      </c>
      <c r="F14" s="22">
        <f t="shared" si="4"/>
        <v>167.39520523633021</v>
      </c>
      <c r="G14" s="22">
        <f t="shared" si="4"/>
        <v>161.94367809671144</v>
      </c>
      <c r="H14" s="22">
        <f t="shared" si="4"/>
        <v>156.52517564870013</v>
      </c>
      <c r="I14" s="22">
        <f t="shared" si="4"/>
        <v>146.74117074889031</v>
      </c>
      <c r="J14" s="22">
        <f t="shared" si="4"/>
        <v>142.57403824286104</v>
      </c>
      <c r="L14" s="8" t="s">
        <v>11</v>
      </c>
      <c r="M14" s="80">
        <f>'Base Year Population'!D24</f>
        <v>190</v>
      </c>
      <c r="N14" s="22">
        <f t="shared" si="5"/>
        <v>173.7113875</v>
      </c>
      <c r="O14" s="22">
        <f t="shared" si="5"/>
        <v>153.12214309496827</v>
      </c>
      <c r="P14" s="22">
        <f t="shared" si="5"/>
        <v>135.08821552335712</v>
      </c>
      <c r="Q14" s="22">
        <f t="shared" si="5"/>
        <v>131.27115769206046</v>
      </c>
      <c r="R14" s="22">
        <f t="shared" si="5"/>
        <v>119.84030561246239</v>
      </c>
      <c r="S14" s="22">
        <f t="shared" si="5"/>
        <v>107.06114351612142</v>
      </c>
      <c r="T14" s="22">
        <f t="shared" si="5"/>
        <v>109.39834789409058</v>
      </c>
    </row>
    <row r="15" spans="1:20" x14ac:dyDescent="0.25">
      <c r="B15" s="8" t="s">
        <v>12</v>
      </c>
      <c r="C15" s="79">
        <f>'Base Year Population'!C25</f>
        <v>215</v>
      </c>
      <c r="D15" s="22">
        <f t="shared" si="4"/>
        <v>198.03996000000001</v>
      </c>
      <c r="E15" s="22">
        <f t="shared" si="4"/>
        <v>176.95850938857384</v>
      </c>
      <c r="F15" s="22">
        <f t="shared" si="4"/>
        <v>171.25260814180288</v>
      </c>
      <c r="G15" s="22">
        <f t="shared" si="4"/>
        <v>165.85107911718279</v>
      </c>
      <c r="H15" s="22">
        <f t="shared" si="4"/>
        <v>160.47968613350309</v>
      </c>
      <c r="I15" s="22">
        <f t="shared" si="4"/>
        <v>155.13843951378567</v>
      </c>
      <c r="J15" s="22">
        <f t="shared" si="4"/>
        <v>145.46709118132441</v>
      </c>
      <c r="L15" s="8" t="s">
        <v>12</v>
      </c>
      <c r="M15" s="80">
        <f>'Base Year Population'!D25</f>
        <v>210</v>
      </c>
      <c r="N15" s="22">
        <f t="shared" si="5"/>
        <v>188.13796199999999</v>
      </c>
      <c r="O15" s="22">
        <f t="shared" si="5"/>
        <v>172.04299523889125</v>
      </c>
      <c r="P15" s="22">
        <f t="shared" si="5"/>
        <v>151.68088149702541</v>
      </c>
      <c r="Q15" s="22">
        <f t="shared" si="5"/>
        <v>133.84210311718553</v>
      </c>
      <c r="R15" s="22">
        <f t="shared" si="5"/>
        <v>130.08444931220347</v>
      </c>
      <c r="S15" s="22">
        <f t="shared" si="5"/>
        <v>118.77857939798442</v>
      </c>
      <c r="T15" s="22">
        <f t="shared" si="5"/>
        <v>106.13158560992511</v>
      </c>
    </row>
    <row r="16" spans="1:20" x14ac:dyDescent="0.25">
      <c r="B16" s="8" t="s">
        <v>13</v>
      </c>
      <c r="C16" s="79">
        <f>'Base Year Population'!C26</f>
        <v>230</v>
      </c>
      <c r="D16" s="22">
        <f t="shared" si="4"/>
        <v>212.36952875</v>
      </c>
      <c r="E16" s="22">
        <f t="shared" si="4"/>
        <v>195.66840601007095</v>
      </c>
      <c r="F16" s="22">
        <f t="shared" si="4"/>
        <v>174.88437580215748</v>
      </c>
      <c r="G16" s="22">
        <f t="shared" si="4"/>
        <v>169.28794746047089</v>
      </c>
      <c r="H16" s="22">
        <f t="shared" si="4"/>
        <v>163.98876151780837</v>
      </c>
      <c r="I16" s="22">
        <f t="shared" si="4"/>
        <v>158.71592162709442</v>
      </c>
      <c r="J16" s="22">
        <f t="shared" si="4"/>
        <v>153.46955979186205</v>
      </c>
      <c r="L16" s="8" t="s">
        <v>13</v>
      </c>
      <c r="M16" s="80">
        <f>'Base Year Population'!D26</f>
        <v>225</v>
      </c>
      <c r="N16" s="22">
        <f t="shared" si="5"/>
        <v>207.4307025</v>
      </c>
      <c r="O16" s="22">
        <f t="shared" si="5"/>
        <v>185.88498570956739</v>
      </c>
      <c r="P16" s="22">
        <f t="shared" si="5"/>
        <v>170.02647647431979</v>
      </c>
      <c r="Q16" s="22">
        <f t="shared" si="5"/>
        <v>149.94075346498849</v>
      </c>
      <c r="R16" s="22">
        <f t="shared" si="5"/>
        <v>132.33920964492594</v>
      </c>
      <c r="S16" s="22">
        <f t="shared" si="5"/>
        <v>128.65474602663178</v>
      </c>
      <c r="T16" s="22">
        <f t="shared" si="5"/>
        <v>117.50083570546407</v>
      </c>
    </row>
    <row r="17" spans="1:20" x14ac:dyDescent="0.25">
      <c r="B17" s="8" t="s">
        <v>14</v>
      </c>
      <c r="C17" s="79">
        <f>'Base Year Population'!C27</f>
        <v>250</v>
      </c>
      <c r="D17" s="22">
        <f t="shared" si="4"/>
        <v>225.53064000000001</v>
      </c>
      <c r="E17" s="22">
        <f t="shared" si="4"/>
        <v>208.36064933938627</v>
      </c>
      <c r="F17" s="22">
        <f t="shared" si="4"/>
        <v>192.08093894496412</v>
      </c>
      <c r="G17" s="22">
        <f t="shared" si="4"/>
        <v>171.77068827257446</v>
      </c>
      <c r="H17" s="22">
        <f t="shared" si="4"/>
        <v>166.36161048062337</v>
      </c>
      <c r="I17" s="22">
        <f t="shared" si="4"/>
        <v>161.23706135509042</v>
      </c>
      <c r="J17" s="22">
        <f t="shared" si="4"/>
        <v>156.13123726607253</v>
      </c>
      <c r="L17" s="8" t="s">
        <v>14</v>
      </c>
      <c r="M17" s="80">
        <f>'Base Year Population'!D27</f>
        <v>240</v>
      </c>
      <c r="N17" s="22">
        <f t="shared" si="5"/>
        <v>220.62780000000001</v>
      </c>
      <c r="O17" s="22">
        <f t="shared" si="5"/>
        <v>203.51505284312145</v>
      </c>
      <c r="P17" s="22">
        <f t="shared" si="5"/>
        <v>182.47689199771588</v>
      </c>
      <c r="Q17" s="22">
        <f t="shared" si="5"/>
        <v>166.99928026500299</v>
      </c>
      <c r="R17" s="22">
        <f t="shared" si="5"/>
        <v>147.34885499712357</v>
      </c>
      <c r="S17" s="22">
        <f t="shared" si="5"/>
        <v>130.11858293036681</v>
      </c>
      <c r="T17" s="22">
        <f t="shared" si="5"/>
        <v>126.55960707259814</v>
      </c>
    </row>
    <row r="18" spans="1:20" x14ac:dyDescent="0.25">
      <c r="B18" s="8" t="s">
        <v>15</v>
      </c>
      <c r="C18" s="79">
        <f>'Base Year Population'!C28</f>
        <v>220</v>
      </c>
      <c r="D18" s="22">
        <f t="shared" si="4"/>
        <v>240.30199999999999</v>
      </c>
      <c r="E18" s="22">
        <f t="shared" si="4"/>
        <v>217.04771425136303</v>
      </c>
      <c r="F18" s="22">
        <f t="shared" si="4"/>
        <v>200.76322608584454</v>
      </c>
      <c r="G18" s="22">
        <f t="shared" si="4"/>
        <v>185.29273935367041</v>
      </c>
      <c r="H18" s="22">
        <f t="shared" si="4"/>
        <v>165.88842056534446</v>
      </c>
      <c r="I18" s="22">
        <f t="shared" si="4"/>
        <v>160.84240934539218</v>
      </c>
      <c r="J18" s="22">
        <f t="shared" si="4"/>
        <v>156.0560631938537</v>
      </c>
      <c r="L18" s="8" t="s">
        <v>15</v>
      </c>
      <c r="M18" s="80">
        <f>'Base Year Population'!D28</f>
        <v>210</v>
      </c>
      <c r="N18" s="22">
        <f t="shared" si="5"/>
        <v>230.68992</v>
      </c>
      <c r="O18" s="22">
        <f t="shared" si="5"/>
        <v>212.32928568068121</v>
      </c>
      <c r="P18" s="22">
        <f t="shared" si="5"/>
        <v>196.09431385129</v>
      </c>
      <c r="Q18" s="22">
        <f t="shared" si="5"/>
        <v>176.02810238598687</v>
      </c>
      <c r="R18" s="22">
        <f t="shared" si="5"/>
        <v>161.28040888297386</v>
      </c>
      <c r="S18" s="22">
        <f t="shared" si="5"/>
        <v>142.46041970591878</v>
      </c>
      <c r="T18" s="22">
        <f t="shared" si="5"/>
        <v>125.93750859646849</v>
      </c>
    </row>
    <row r="19" spans="1:20" x14ac:dyDescent="0.25">
      <c r="B19" s="8" t="s">
        <v>16</v>
      </c>
      <c r="C19" s="79">
        <f>'Base Year Population'!C29</f>
        <v>175</v>
      </c>
      <c r="D19" s="22">
        <f t="shared" si="4"/>
        <v>198.53196</v>
      </c>
      <c r="E19" s="22">
        <f t="shared" si="4"/>
        <v>217.41985067729351</v>
      </c>
      <c r="F19" s="22">
        <f t="shared" si="4"/>
        <v>196.87964325157611</v>
      </c>
      <c r="G19" s="22">
        <f t="shared" si="4"/>
        <v>182.55938541299642</v>
      </c>
      <c r="H19" s="22">
        <f t="shared" si="4"/>
        <v>168.89790712283764</v>
      </c>
      <c r="I19" s="22">
        <f t="shared" si="4"/>
        <v>151.56540835572025</v>
      </c>
      <c r="J19" s="22">
        <f t="shared" si="4"/>
        <v>147.29087173001002</v>
      </c>
      <c r="L19" s="8" t="s">
        <v>16</v>
      </c>
      <c r="M19" s="80">
        <f>'Base Year Population'!D29</f>
        <v>185</v>
      </c>
      <c r="N19" s="22">
        <f t="shared" si="5"/>
        <v>194.63083499999999</v>
      </c>
      <c r="O19" s="22">
        <f t="shared" si="5"/>
        <v>214.21477248765135</v>
      </c>
      <c r="P19" s="22">
        <f t="shared" si="5"/>
        <v>197.53205967540276</v>
      </c>
      <c r="Q19" s="22">
        <f t="shared" si="5"/>
        <v>182.75894219559893</v>
      </c>
      <c r="R19" s="22">
        <f t="shared" si="5"/>
        <v>164.34678442151852</v>
      </c>
      <c r="S19" s="22">
        <f t="shared" si="5"/>
        <v>150.83654581345621</v>
      </c>
      <c r="T19" s="22">
        <f t="shared" si="5"/>
        <v>133.45832686141492</v>
      </c>
    </row>
    <row r="20" spans="1:20" x14ac:dyDescent="0.25">
      <c r="B20" s="8" t="s">
        <v>17</v>
      </c>
      <c r="C20" s="79">
        <f>'Base Year Population'!C30</f>
        <v>125</v>
      </c>
      <c r="D20" s="22">
        <f t="shared" si="4"/>
        <v>148.45564999999999</v>
      </c>
      <c r="E20" s="22">
        <f t="shared" si="4"/>
        <v>169.06239320012261</v>
      </c>
      <c r="F20" s="22">
        <f t="shared" si="4"/>
        <v>185.83645195055388</v>
      </c>
      <c r="G20" s="22">
        <f t="shared" si="4"/>
        <v>168.89085772610036</v>
      </c>
      <c r="H20" s="22">
        <f t="shared" si="4"/>
        <v>157.1602841287596</v>
      </c>
      <c r="I20" s="22">
        <f t="shared" si="4"/>
        <v>145.90060311875425</v>
      </c>
      <c r="J20" s="22">
        <f t="shared" si="4"/>
        <v>131.3678481232607</v>
      </c>
      <c r="L20" s="8" t="s">
        <v>17</v>
      </c>
      <c r="M20" s="80">
        <f>'Base Year Population'!D30</f>
        <v>150</v>
      </c>
      <c r="N20" s="22">
        <f t="shared" si="5"/>
        <v>161.46152499999999</v>
      </c>
      <c r="O20" s="22">
        <f t="shared" si="5"/>
        <v>170.3932309953459</v>
      </c>
      <c r="P20" s="22">
        <f t="shared" si="5"/>
        <v>188.10474812978086</v>
      </c>
      <c r="Q20" s="22">
        <f t="shared" si="5"/>
        <v>173.96617105199292</v>
      </c>
      <c r="R20" s="22">
        <f t="shared" si="5"/>
        <v>161.41758874589237</v>
      </c>
      <c r="S20" s="22">
        <f t="shared" si="5"/>
        <v>145.56181319134723</v>
      </c>
      <c r="T20" s="22">
        <f t="shared" si="5"/>
        <v>133.96048849886532</v>
      </c>
    </row>
    <row r="21" spans="1:20" x14ac:dyDescent="0.25">
      <c r="B21" s="8" t="s">
        <v>18</v>
      </c>
      <c r="C21" s="79">
        <f>'Base Year Population'!C31</f>
        <v>75</v>
      </c>
      <c r="D21" s="22">
        <f t="shared" si="4"/>
        <v>93.941874999999996</v>
      </c>
      <c r="E21" s="22">
        <f t="shared" si="4"/>
        <v>112.23065060629831</v>
      </c>
      <c r="F21" s="22">
        <f t="shared" si="4"/>
        <v>128.54823016668993</v>
      </c>
      <c r="G21" s="22">
        <f t="shared" si="4"/>
        <v>142.1002801960388</v>
      </c>
      <c r="H21" s="22">
        <f t="shared" si="4"/>
        <v>129.85463058204792</v>
      </c>
      <c r="I21" s="22">
        <f t="shared" si="4"/>
        <v>121.48575915562951</v>
      </c>
      <c r="J21" s="22">
        <f t="shared" si="4"/>
        <v>113.3747963546477</v>
      </c>
      <c r="L21" s="8" t="s">
        <v>18</v>
      </c>
      <c r="M21" s="80">
        <f>'Base Year Population'!D31</f>
        <v>100</v>
      </c>
      <c r="N21" s="22">
        <f t="shared" si="5"/>
        <v>116.41222499999999</v>
      </c>
      <c r="O21" s="22">
        <f t="shared" si="5"/>
        <v>125.95435337398783</v>
      </c>
      <c r="P21" s="22">
        <f t="shared" si="5"/>
        <v>133.59233616141688</v>
      </c>
      <c r="Q21" s="22">
        <f t="shared" si="5"/>
        <v>148.20530777397474</v>
      </c>
      <c r="R21" s="22">
        <f t="shared" si="5"/>
        <v>137.72561225046456</v>
      </c>
      <c r="S21" s="22">
        <f t="shared" si="5"/>
        <v>128.39234461540397</v>
      </c>
      <c r="T21" s="22">
        <f t="shared" si="5"/>
        <v>116.31289274163169</v>
      </c>
    </row>
    <row r="22" spans="1:20" x14ac:dyDescent="0.25">
      <c r="B22" s="9" t="s">
        <v>19</v>
      </c>
      <c r="C22" s="79">
        <f>'Base Year Population'!C32</f>
        <v>15</v>
      </c>
      <c r="D22" s="34">
        <f>C21+C65+C110+(C22*Mortality!F26)</f>
        <v>31.6875</v>
      </c>
      <c r="E22" s="34">
        <f>D21+D65+D110+(D22*Mortality!G26)</f>
        <v>43.73344765625</v>
      </c>
      <c r="F22" s="34">
        <f>E21+E65+E110+(E22*Mortality!H26)</f>
        <v>55.624445789321314</v>
      </c>
      <c r="G22" s="34">
        <f>F21+F65+F110+(F22*Mortality!I26)</f>
        <v>67.64069007741243</v>
      </c>
      <c r="H22" s="34">
        <f>G21+G65+G110+(G22*Mortality!J26)</f>
        <v>79.50444803477221</v>
      </c>
      <c r="I22" s="34">
        <f>H21+H65+H110+(H22*Mortality!K26)</f>
        <v>80.87825404963715</v>
      </c>
      <c r="J22" s="34">
        <f>I21+I65+I110+(I22*Mortality!L26)</f>
        <v>81.239254402971483</v>
      </c>
      <c r="L22" s="9" t="s">
        <v>19</v>
      </c>
      <c r="M22" s="80">
        <f>'Base Year Population'!D32</f>
        <v>30</v>
      </c>
      <c r="N22" s="34">
        <f>M21+M65+M110+(M22*Mortality!N26)</f>
        <v>56.3</v>
      </c>
      <c r="O22" s="34">
        <f>N21+N65+N110+(N22*Mortality!O26)</f>
        <v>71.542062329999993</v>
      </c>
      <c r="P22" s="34">
        <f>O21+O65+O110+(O22*Mortality!P26)</f>
        <v>82.13664531570268</v>
      </c>
      <c r="Q22" s="34">
        <f>P21+P65+P110+(P22*Mortality!Q26)</f>
        <v>91.526382662337738</v>
      </c>
      <c r="R22" s="34">
        <f>Q21+Q65+Q110+(Q22*Mortality!R26)</f>
        <v>105.19485235374771</v>
      </c>
      <c r="S22" s="34">
        <f>R21+R65+R110+(R22*Mortality!S26)</f>
        <v>107.08141960682447</v>
      </c>
      <c r="T22" s="34">
        <f>S21+S65+S110+(S22*Mortality!T26)</f>
        <v>106.67984397778187</v>
      </c>
    </row>
    <row r="23" spans="1:20" x14ac:dyDescent="0.25">
      <c r="B23" s="10" t="s">
        <v>20</v>
      </c>
      <c r="C23" s="25">
        <f>'Base Year Population'!I33</f>
        <v>0</v>
      </c>
      <c r="D23" s="26">
        <f>SUM(D4:D22)</f>
        <v>3023.4239316129674</v>
      </c>
      <c r="E23" s="26">
        <f t="shared" ref="E23:J23" si="6">SUM(E4:E22)</f>
        <v>2954.3960381820111</v>
      </c>
      <c r="F23" s="26">
        <f t="shared" si="6"/>
        <v>2861.9038300085595</v>
      </c>
      <c r="G23" s="26">
        <f t="shared" si="6"/>
        <v>2756.3858360336194</v>
      </c>
      <c r="H23" s="26">
        <f t="shared" si="6"/>
        <v>2646.2865159793537</v>
      </c>
      <c r="I23" s="26">
        <f t="shared" si="6"/>
        <v>2543.4916614496524</v>
      </c>
      <c r="J23" s="26">
        <f t="shared" si="6"/>
        <v>2452.3407181744133</v>
      </c>
      <c r="K23" s="27"/>
      <c r="L23" s="28" t="s">
        <v>20</v>
      </c>
      <c r="M23" s="25">
        <f>'Base Year Population'!J33</f>
        <v>0</v>
      </c>
      <c r="N23" s="26">
        <f>SUM(N4:N22)</f>
        <v>2875.4860400042785</v>
      </c>
      <c r="O23" s="26">
        <f t="shared" ref="O23:T23" si="7">SUM(O4:O22)</f>
        <v>2771.463923025221</v>
      </c>
      <c r="P23" s="26">
        <f t="shared" si="7"/>
        <v>2650.8495986026805</v>
      </c>
      <c r="Q23" s="26">
        <f t="shared" si="7"/>
        <v>2523.9288475449835</v>
      </c>
      <c r="R23" s="26">
        <f t="shared" si="7"/>
        <v>2394.9785208453713</v>
      </c>
      <c r="S23" s="26">
        <f t="shared" si="7"/>
        <v>2271.2018684935097</v>
      </c>
      <c r="T23" s="26">
        <f t="shared" si="7"/>
        <v>2160.4758779165973</v>
      </c>
    </row>
    <row r="24" spans="1:20" x14ac:dyDescent="0.25">
      <c r="B24" s="10"/>
      <c r="C24" s="24"/>
      <c r="D24" s="24"/>
      <c r="E24" s="24"/>
      <c r="F24" s="24"/>
      <c r="G24" s="24"/>
      <c r="H24" s="24"/>
      <c r="I24" s="24"/>
      <c r="J24" s="11"/>
      <c r="L24" s="10"/>
      <c r="M24" s="24"/>
      <c r="N24" s="24"/>
      <c r="O24" s="24"/>
      <c r="P24" s="24"/>
      <c r="Q24" s="24"/>
      <c r="R24" s="24"/>
      <c r="S24" s="24"/>
      <c r="T24" s="29"/>
    </row>
    <row r="25" spans="1:20" x14ac:dyDescent="0.25">
      <c r="A25" s="13" t="s">
        <v>40</v>
      </c>
      <c r="C25" s="13"/>
      <c r="D25" s="13"/>
      <c r="E25" s="13"/>
      <c r="F25" s="13"/>
      <c r="G25" s="13"/>
      <c r="H25" s="13"/>
      <c r="I25" s="13"/>
      <c r="K25" s="13" t="s">
        <v>40</v>
      </c>
      <c r="M25" s="13"/>
      <c r="N25" s="13"/>
      <c r="O25" s="13"/>
      <c r="P25" s="13"/>
      <c r="Q25" s="13"/>
      <c r="R25" s="13"/>
      <c r="S25" s="13"/>
      <c r="T25" s="30"/>
    </row>
    <row r="26" spans="1:20" x14ac:dyDescent="0.25">
      <c r="B26" s="21" t="s">
        <v>0</v>
      </c>
      <c r="C26" s="13" t="s">
        <v>41</v>
      </c>
      <c r="D26" s="13" t="s">
        <v>42</v>
      </c>
      <c r="E26" s="13" t="s">
        <v>43</v>
      </c>
      <c r="F26" s="13" t="s">
        <v>44</v>
      </c>
      <c r="G26" s="13" t="s">
        <v>45</v>
      </c>
      <c r="H26" s="13" t="s">
        <v>46</v>
      </c>
      <c r="I26" s="32" t="s">
        <v>51</v>
      </c>
      <c r="J26" s="12"/>
      <c r="L26" s="21" t="s">
        <v>21</v>
      </c>
      <c r="M26" s="13" t="s">
        <v>41</v>
      </c>
      <c r="N26" s="13" t="s">
        <v>42</v>
      </c>
      <c r="O26" s="13" t="s">
        <v>43</v>
      </c>
      <c r="P26" s="13" t="s">
        <v>44</v>
      </c>
      <c r="Q26" s="13" t="s">
        <v>45</v>
      </c>
      <c r="R26" s="13" t="s">
        <v>46</v>
      </c>
      <c r="S26" s="32" t="s">
        <v>51</v>
      </c>
      <c r="T26" s="32"/>
    </row>
    <row r="27" spans="1:20" x14ac:dyDescent="0.25">
      <c r="B27" t="s">
        <v>4</v>
      </c>
      <c r="C27" s="19">
        <f>AVERAGE(M7:N7)*(C38/1000)*(1-Fertility!$J$4)*5</f>
        <v>1.4155198200000001</v>
      </c>
      <c r="D27" s="19">
        <f>AVERAGE(N7:O7)*(D38/1000)*(1-Fertility!$J$4)*5</f>
        <v>1.378862699224725</v>
      </c>
      <c r="E27" s="19">
        <f>AVERAGE(O7:P7)*(E38/1000)*(1-Fertility!$J$4)*5</f>
        <v>1.2987400375321916</v>
      </c>
      <c r="F27" s="19">
        <f>AVERAGE(P7:Q7)*(F38/1000)*(1-Fertility!$J$4)*5</f>
        <v>1.2473199519598051</v>
      </c>
      <c r="G27" s="19">
        <f>AVERAGE(Q7:R7)*(G38/1000)*(1-Fertility!$J$4)*5</f>
        <v>1.1830813327537471</v>
      </c>
      <c r="H27" s="19">
        <f>AVERAGE(R7:S7)*(H38/1000)*(1-Fertility!$J$4)*5</f>
        <v>1.1233796478767324</v>
      </c>
      <c r="I27" s="19">
        <f>AVERAGE(S7:T7)*(I38/1000)*(1-Fertility!$J$4)*5</f>
        <v>1.0916618562361187</v>
      </c>
      <c r="L27" t="s">
        <v>4</v>
      </c>
      <c r="M27" s="19">
        <f>AVERAGE(M7:N7)*(C38/1000)*(Fertility!$J$4)*5</f>
        <v>1.30663368</v>
      </c>
      <c r="N27" s="19">
        <f>AVERAGE(N7:O7)*(D38/1000)*(Fertility!$J$4)*5</f>
        <v>1.2727963377459002</v>
      </c>
      <c r="O27" s="19">
        <f>AVERAGE(O7:P7)*(E38/1000)*(Fertility!$J$4)*5</f>
        <v>1.198836957722023</v>
      </c>
      <c r="P27" s="19">
        <f>AVERAGE(P7:Q7)*(F38/1000)*(Fertility!$J$4)*5</f>
        <v>1.1513722633475123</v>
      </c>
      <c r="Q27" s="19">
        <f>AVERAGE(Q7:R7)*(G38/1000)*(Fertility!$J$4)*5</f>
        <v>1.092075076388074</v>
      </c>
      <c r="R27" s="19">
        <f>AVERAGE(R7:S7)*(H38/1000)*(Fertility!$J$4)*5</f>
        <v>1.0369658288092913</v>
      </c>
      <c r="S27" s="19">
        <f>AVERAGE(S7:T7)*(I38/1000)*(Fertility!$J$4)*5</f>
        <v>1.0076878672948786</v>
      </c>
      <c r="T27" s="19"/>
    </row>
    <row r="28" spans="1:20" x14ac:dyDescent="0.25">
      <c r="B28" t="s">
        <v>5</v>
      </c>
      <c r="C28" s="19">
        <f>AVERAGE(M8:N8)*(C39/1000)*(1-Fertility!$J$4)*5</f>
        <v>13.665925000000001</v>
      </c>
      <c r="D28" s="19">
        <f>AVERAGE(N8:O8)*(D39/1000)*(1-Fertility!$J$4)*5</f>
        <v>14.065834575</v>
      </c>
      <c r="E28" s="19">
        <f>AVERAGE(O8:P8)*(E39/1000)*(1-Fertility!$J$4)*5</f>
        <v>13.839977352946875</v>
      </c>
      <c r="F28" s="19">
        <f>AVERAGE(P8:Q8)*(F39/1000)*(1-Fertility!$J$4)*5</f>
        <v>13.167441293068361</v>
      </c>
      <c r="G28" s="19">
        <f>AVERAGE(Q8:R8)*(G39/1000)*(1-Fertility!$J$4)*5</f>
        <v>12.773850713167738</v>
      </c>
      <c r="H28" s="19">
        <f>AVERAGE(R8:S8)*(H39/1000)*(1-Fertility!$J$4)*5</f>
        <v>12.238364231243873</v>
      </c>
      <c r="I28" s="19">
        <f>AVERAGE(S8:T8)*(I39/1000)*(1-Fertility!$J$4)*5</f>
        <v>11.738162820552846</v>
      </c>
      <c r="L28" t="s">
        <v>5</v>
      </c>
      <c r="M28" s="19">
        <f>AVERAGE(M8:N8)*(C39/1000)*(Fertility!$J$4)*5</f>
        <v>12.614699999999999</v>
      </c>
      <c r="N28" s="19">
        <f>AVERAGE(N8:O8)*(D39/1000)*(Fertility!$J$4)*5</f>
        <v>12.983847300000001</v>
      </c>
      <c r="O28" s="19">
        <f>AVERAGE(O8:P8)*(E39/1000)*(Fertility!$J$4)*5</f>
        <v>12.775363710412499</v>
      </c>
      <c r="P28" s="19">
        <f>AVERAGE(P8:Q8)*(F39/1000)*(Fertility!$J$4)*5</f>
        <v>12.154561193601563</v>
      </c>
      <c r="Q28" s="19">
        <f>AVERAGE(Q8:R8)*(G39/1000)*(Fertility!$J$4)*5</f>
        <v>11.791246812154837</v>
      </c>
      <c r="R28" s="19">
        <f>AVERAGE(R8:S8)*(H39/1000)*(Fertility!$J$4)*5</f>
        <v>11.296951598071267</v>
      </c>
      <c r="S28" s="19">
        <f>AVERAGE(S8:T8)*(I39/1000)*(Fertility!$J$4)*5</f>
        <v>10.835227218971857</v>
      </c>
      <c r="T28" s="19"/>
    </row>
    <row r="29" spans="1:20" x14ac:dyDescent="0.25">
      <c r="B29" t="s">
        <v>6</v>
      </c>
      <c r="C29" s="19">
        <f>AVERAGE(M9:N9)*(C40/1000)*(1-Fertility!$J$4)*5</f>
        <v>33.478858986615691</v>
      </c>
      <c r="D29" s="19">
        <f>AVERAGE(N9:O9)*(D40/1000)*(1-Fertility!$J$4)*5</f>
        <v>32.174426360746381</v>
      </c>
      <c r="E29" s="19">
        <f>AVERAGE(O9:P9)*(E40/1000)*(1-Fertility!$J$4)*5</f>
        <v>33.369232005890943</v>
      </c>
      <c r="F29" s="19">
        <f>AVERAGE(P9:Q9)*(F40/1000)*(1-Fertility!$J$4)*5</f>
        <v>33.084533228723494</v>
      </c>
      <c r="G29" s="19">
        <f>AVERAGE(Q9:R9)*(G40/1000)*(1-Fertility!$J$4)*5</f>
        <v>31.717573096759285</v>
      </c>
      <c r="H29" s="19">
        <f>AVERAGE(R9:S9)*(H40/1000)*(1-Fertility!$J$4)*5</f>
        <v>31.004827635281266</v>
      </c>
      <c r="I29" s="19">
        <f>AVERAGE(S9:T9)*(I40/1000)*(1-Fertility!$J$4)*5</f>
        <v>29.932279069481002</v>
      </c>
      <c r="L29" t="s">
        <v>6</v>
      </c>
      <c r="M29" s="19">
        <f>AVERAGE(M9:N9)*(C40/1000)*(Fertility!$J$4)*5</f>
        <v>30.903562141491399</v>
      </c>
      <c r="N29" s="19">
        <f>AVERAGE(N9:O9)*(D40/1000)*(Fertility!$J$4)*5</f>
        <v>29.69947048684282</v>
      </c>
      <c r="O29" s="19">
        <f>AVERAGE(O9:P9)*(E40/1000)*(Fertility!$J$4)*5</f>
        <v>30.802368005437792</v>
      </c>
      <c r="P29" s="19">
        <f>AVERAGE(P9:Q9)*(F40/1000)*(Fertility!$J$4)*5</f>
        <v>30.539569134206303</v>
      </c>
      <c r="Q29" s="19">
        <f>AVERAGE(Q9:R9)*(G40/1000)*(Fertility!$J$4)*5</f>
        <v>29.277759781623956</v>
      </c>
      <c r="R29" s="19">
        <f>AVERAGE(R9:S9)*(H40/1000)*(Fertility!$J$4)*5</f>
        <v>28.619840894105781</v>
      </c>
      <c r="S29" s="19">
        <f>AVERAGE(S9:T9)*(I40/1000)*(Fertility!$J$4)*5</f>
        <v>27.629796064136304</v>
      </c>
      <c r="T29" s="19"/>
    </row>
    <row r="30" spans="1:20" x14ac:dyDescent="0.25">
      <c r="B30" t="s">
        <v>7</v>
      </c>
      <c r="C30" s="19">
        <f>AVERAGE(M10:N10)*(C41/1000)*(1-Fertility!$J$4)*5</f>
        <v>45.603582665895061</v>
      </c>
      <c r="D30" s="19">
        <f>AVERAGE(N10:O10)*(D41/1000)*(1-Fertility!$J$4)*5</f>
        <v>41.514713314406954</v>
      </c>
      <c r="E30" s="19">
        <f>AVERAGE(O10:P10)*(E41/1000)*(1-Fertility!$J$4)*5</f>
        <v>39.899867797790591</v>
      </c>
      <c r="F30" s="19">
        <f>AVERAGE(P10:Q10)*(F41/1000)*(1-Fertility!$J$4)*5</f>
        <v>41.384346786624846</v>
      </c>
      <c r="G30" s="19">
        <f>AVERAGE(Q10:R10)*(G41/1000)*(1-Fertility!$J$4)*5</f>
        <v>41.034028339137492</v>
      </c>
      <c r="H30" s="19">
        <f>AVERAGE(R10:S10)*(H41/1000)*(1-Fertility!$J$4)*5</f>
        <v>39.341266846515325</v>
      </c>
      <c r="I30" s="19">
        <f>AVERAGE(S10:T10)*(I41/1000)*(1-Fertility!$J$4)*5</f>
        <v>38.459794705505416</v>
      </c>
      <c r="L30" t="s">
        <v>7</v>
      </c>
      <c r="M30" s="19">
        <f>AVERAGE(M10:N10)*(C41/1000)*(Fertility!$J$4)*5</f>
        <v>42.095614768518523</v>
      </c>
      <c r="N30" s="19">
        <f>AVERAGE(N10:O10)*(D41/1000)*(Fertility!$J$4)*5</f>
        <v>38.321273828683339</v>
      </c>
      <c r="O30" s="19">
        <f>AVERAGE(O10:P10)*(E41/1000)*(Fertility!$J$4)*5</f>
        <v>36.830647197960545</v>
      </c>
      <c r="P30" s="19">
        <f>AVERAGE(P10:Q10)*(F41/1000)*(Fertility!$J$4)*5</f>
        <v>38.200935495346009</v>
      </c>
      <c r="Q30" s="19">
        <f>AVERAGE(Q10:R10)*(G41/1000)*(Fertility!$J$4)*5</f>
        <v>37.877564620742298</v>
      </c>
      <c r="R30" s="19">
        <f>AVERAGE(R10:S10)*(H41/1000)*(Fertility!$J$4)*5</f>
        <v>36.315015550629525</v>
      </c>
      <c r="S30" s="19">
        <f>AVERAGE(S10:T10)*(I41/1000)*(Fertility!$J$4)*5</f>
        <v>35.50134895892807</v>
      </c>
      <c r="T30" s="19"/>
    </row>
    <row r="31" spans="1:20" x14ac:dyDescent="0.25">
      <c r="B31" t="s">
        <v>8</v>
      </c>
      <c r="C31" s="19">
        <f>AVERAGE(M11:N11)*(C42/1000)*(1-Fertility!$J$4)*5</f>
        <v>27.180084749999999</v>
      </c>
      <c r="D31" s="19">
        <f>AVERAGE(N11:O11)*(D42/1000)*(1-Fertility!$J$4)*5</f>
        <v>25.874040334264691</v>
      </c>
      <c r="E31" s="19">
        <f>AVERAGE(O11:P11)*(E42/1000)*(1-Fertility!$J$4)*5</f>
        <v>23.607528885487937</v>
      </c>
      <c r="F31" s="19">
        <f>AVERAGE(P11:Q11)*(F42/1000)*(1-Fertility!$J$4)*5</f>
        <v>22.740664012820062</v>
      </c>
      <c r="G31" s="19">
        <f>AVERAGE(Q11:R11)*(G42/1000)*(1-Fertility!$J$4)*5</f>
        <v>23.640191374625754</v>
      </c>
      <c r="H31" s="19">
        <f>AVERAGE(R11:S11)*(H42/1000)*(1-Fertility!$J$4)*5</f>
        <v>23.493203237575546</v>
      </c>
      <c r="I31" s="19">
        <f>AVERAGE(S11:T11)*(I42/1000)*(1-Fertility!$J$4)*5</f>
        <v>22.575096778936743</v>
      </c>
      <c r="L31" t="s">
        <v>8</v>
      </c>
      <c r="M31" s="19">
        <f>AVERAGE(M11:N11)*(C42/1000)*(Fertility!$J$4)*5</f>
        <v>25.089308999999997</v>
      </c>
      <c r="N31" s="19">
        <f>AVERAGE(N11:O11)*(D42/1000)*(Fertility!$J$4)*5</f>
        <v>23.883729539321248</v>
      </c>
      <c r="O31" s="19">
        <f>AVERAGE(O11:P11)*(E42/1000)*(Fertility!$J$4)*5</f>
        <v>21.791565125065787</v>
      </c>
      <c r="P31" s="19">
        <f>AVERAGE(P11:Q11)*(F42/1000)*(Fertility!$J$4)*5</f>
        <v>20.991382165680051</v>
      </c>
      <c r="Q31" s="19">
        <f>AVERAGE(Q11:R11)*(G42/1000)*(Fertility!$J$4)*5</f>
        <v>21.821715115039162</v>
      </c>
      <c r="R31" s="19">
        <f>AVERAGE(R11:S11)*(H42/1000)*(Fertility!$J$4)*5</f>
        <v>21.68603375776204</v>
      </c>
      <c r="S31" s="19">
        <f>AVERAGE(S11:T11)*(I42/1000)*(Fertility!$J$4)*5</f>
        <v>20.838550872864687</v>
      </c>
      <c r="T31" s="19"/>
    </row>
    <row r="32" spans="1:20" x14ac:dyDescent="0.25">
      <c r="B32" t="s">
        <v>9</v>
      </c>
      <c r="C32" s="19">
        <f>AVERAGE(M12:N12)*(C43/1000)*(1-Fertility!$J$4)*5</f>
        <v>7.6604659571960001</v>
      </c>
      <c r="D32" s="19">
        <f>AVERAGE(N12:O12)*(D43/1000)*(1-Fertility!$J$4)*5</f>
        <v>7.1489486471497985</v>
      </c>
      <c r="E32" s="19">
        <f>AVERAGE(O12:P12)*(E43/1000)*(1-Fertility!$J$4)*5</f>
        <v>6.805726296005159</v>
      </c>
      <c r="F32" s="19">
        <f>AVERAGE(P12:Q12)*(F43/1000)*(1-Fertility!$J$4)*5</f>
        <v>6.2098280353197204</v>
      </c>
      <c r="G32" s="19">
        <f>AVERAGE(Q12:R12)*(G43/1000)*(1-Fertility!$J$4)*5</f>
        <v>5.9820699714143704</v>
      </c>
      <c r="H32" s="19">
        <f>AVERAGE(R12:S12)*(H43/1000)*(1-Fertility!$J$4)*5</f>
        <v>6.2189610947190666</v>
      </c>
      <c r="I32" s="19">
        <f>AVERAGE(S12:T12)*(I43/1000)*(1-Fertility!$J$4)*5</f>
        <v>6.1805456044283176</v>
      </c>
      <c r="L32" t="s">
        <v>9</v>
      </c>
      <c r="M32" s="19">
        <f>AVERAGE(M12:N12)*(C43/1000)*(Fertility!$J$4)*5</f>
        <v>7.0711993451039987</v>
      </c>
      <c r="N32" s="19">
        <f>AVERAGE(N12:O12)*(D43/1000)*(Fertility!$J$4)*5</f>
        <v>6.5990295204459679</v>
      </c>
      <c r="O32" s="19">
        <f>AVERAGE(O12:P12)*(E43/1000)*(Fertility!$J$4)*5</f>
        <v>6.282208888620147</v>
      </c>
      <c r="P32" s="19">
        <f>AVERAGE(P12:Q12)*(F43/1000)*(Fertility!$J$4)*5</f>
        <v>5.7321489556797411</v>
      </c>
      <c r="Q32" s="19">
        <f>AVERAGE(Q12:R12)*(G43/1000)*(Fertility!$J$4)*5</f>
        <v>5.5219107428440335</v>
      </c>
      <c r="R32" s="19">
        <f>AVERAGE(R12:S12)*(H43/1000)*(Fertility!$J$4)*5</f>
        <v>5.7405794720483687</v>
      </c>
      <c r="S32" s="19">
        <f>AVERAGE(S12:T12)*(I43/1000)*(Fertility!$J$4)*5</f>
        <v>5.7051190194722938</v>
      </c>
      <c r="T32" s="19"/>
    </row>
    <row r="33" spans="1:20" x14ac:dyDescent="0.25">
      <c r="B33" t="s">
        <v>10</v>
      </c>
      <c r="C33" s="19">
        <f>AVERAGE(M13:N13)*(C44/1000)*(1-Fertility!$J$4)*5</f>
        <v>0.86457688326100002</v>
      </c>
      <c r="D33" s="19">
        <f>AVERAGE(N13:O13)*(D44/1000)*(1-Fertility!$J$4)*5</f>
        <v>0.76992750509153529</v>
      </c>
      <c r="E33" s="19">
        <f>AVERAGE(O13:P13)*(E44/1000)*(1-Fertility!$J$4)*5</f>
        <v>0.7185734773172141</v>
      </c>
      <c r="F33" s="19">
        <f>AVERAGE(P13:Q13)*(F44/1000)*(1-Fertility!$J$4)*5</f>
        <v>0.68412582756607487</v>
      </c>
      <c r="G33" s="19">
        <f>AVERAGE(Q13:R13)*(G44/1000)*(1-Fertility!$J$4)*5</f>
        <v>0.62427135146487223</v>
      </c>
      <c r="H33" s="19">
        <f>AVERAGE(R13:S13)*(H44/1000)*(1-Fertility!$J$4)*5</f>
        <v>0.60142069945327536</v>
      </c>
      <c r="I33" s="19">
        <f>AVERAGE(S13:T13)*(I44/1000)*(1-Fertility!$J$4)*5</f>
        <v>0.62528254047569132</v>
      </c>
      <c r="L33" t="s">
        <v>10</v>
      </c>
      <c r="M33" s="19">
        <f>AVERAGE(M13:N13)*(C44/1000)*(Fertility!$J$4)*5</f>
        <v>0.79807096916399989</v>
      </c>
      <c r="N33" s="19">
        <f>AVERAGE(N13:O13)*(D44/1000)*(Fertility!$J$4)*5</f>
        <v>0.71070231239218629</v>
      </c>
      <c r="O33" s="19">
        <f>AVERAGE(O13:P13)*(E44/1000)*(Fertility!$J$4)*5</f>
        <v>0.66329859444665917</v>
      </c>
      <c r="P33" s="19">
        <f>AVERAGE(P13:Q13)*(F44/1000)*(Fertility!$J$4)*5</f>
        <v>0.63150076390714582</v>
      </c>
      <c r="Q33" s="19">
        <f>AVERAGE(Q13:R13)*(G44/1000)*(Fertility!$J$4)*5</f>
        <v>0.57625047827526665</v>
      </c>
      <c r="R33" s="19">
        <f>AVERAGE(R13:S13)*(H44/1000)*(Fertility!$J$4)*5</f>
        <v>0.55515756872610034</v>
      </c>
      <c r="S33" s="19">
        <f>AVERAGE(S13:T13)*(I44/1000)*(Fertility!$J$4)*5</f>
        <v>0.57718388351602268</v>
      </c>
      <c r="T33" s="19"/>
    </row>
    <row r="34" spans="1:20" x14ac:dyDescent="0.25">
      <c r="A34" s="13"/>
      <c r="B34" s="13" t="s">
        <v>20</v>
      </c>
      <c r="C34" s="20">
        <f>SUM(C27:C33)</f>
        <v>129.86901406296778</v>
      </c>
      <c r="D34" s="20">
        <f t="shared" ref="D34:I34" si="8">SUM(D27:D33)</f>
        <v>122.92675343588408</v>
      </c>
      <c r="E34" s="20">
        <f t="shared" si="8"/>
        <v>119.53964585297091</v>
      </c>
      <c r="F34" s="20">
        <f t="shared" si="8"/>
        <v>118.51825913608236</v>
      </c>
      <c r="G34" s="20">
        <f t="shared" si="8"/>
        <v>116.95506617932327</v>
      </c>
      <c r="H34" s="20">
        <f t="shared" si="8"/>
        <v>114.02142339266507</v>
      </c>
      <c r="I34" s="20">
        <f t="shared" si="8"/>
        <v>110.60282337561614</v>
      </c>
      <c r="J34" s="13"/>
      <c r="K34" s="13"/>
      <c r="L34" s="13" t="s">
        <v>20</v>
      </c>
      <c r="M34" s="20">
        <f>SUM(M27:M33)</f>
        <v>119.87908990427792</v>
      </c>
      <c r="N34" s="20">
        <f t="shared" ref="N34:S34" si="9">SUM(N27:N33)</f>
        <v>113.47084932543147</v>
      </c>
      <c r="O34" s="20">
        <f t="shared" si="9"/>
        <v>110.34428847966545</v>
      </c>
      <c r="P34" s="20">
        <f t="shared" si="9"/>
        <v>109.40146997176832</v>
      </c>
      <c r="Q34" s="20">
        <f t="shared" si="9"/>
        <v>107.95852262706761</v>
      </c>
      <c r="R34" s="20">
        <f t="shared" si="9"/>
        <v>105.25054467015238</v>
      </c>
      <c r="S34" s="20">
        <f t="shared" si="9"/>
        <v>102.09491388518411</v>
      </c>
      <c r="T34" s="20"/>
    </row>
    <row r="35" spans="1:20" x14ac:dyDescent="0.25">
      <c r="C35" s="19"/>
      <c r="D35" s="19"/>
      <c r="E35" s="19"/>
      <c r="F35" s="19"/>
      <c r="G35" s="19"/>
      <c r="H35" s="36"/>
      <c r="M35" s="19"/>
      <c r="N35" s="19"/>
      <c r="O35" s="19"/>
      <c r="P35" s="19"/>
      <c r="Q35" s="19"/>
      <c r="R35" s="19"/>
      <c r="S35" s="19"/>
      <c r="T35" s="19"/>
    </row>
    <row r="36" spans="1:20" x14ac:dyDescent="0.25">
      <c r="B36" s="13" t="s">
        <v>71</v>
      </c>
      <c r="C36" s="13"/>
      <c r="D36" s="13"/>
      <c r="E36" s="13"/>
      <c r="F36" s="13"/>
      <c r="G36" s="13"/>
      <c r="H36" s="13"/>
      <c r="M36" s="19"/>
      <c r="N36" s="19"/>
      <c r="O36" s="19"/>
      <c r="P36" s="19"/>
      <c r="Q36" s="19"/>
      <c r="R36" s="19"/>
    </row>
    <row r="37" spans="1:20" x14ac:dyDescent="0.25">
      <c r="B37" s="13"/>
      <c r="C37" s="13" t="s">
        <v>41</v>
      </c>
      <c r="D37" s="13" t="s">
        <v>42</v>
      </c>
      <c r="E37" s="13" t="s">
        <v>43</v>
      </c>
      <c r="F37" s="13" t="s">
        <v>44</v>
      </c>
      <c r="G37" s="13" t="s">
        <v>45</v>
      </c>
      <c r="H37" s="13" t="s">
        <v>46</v>
      </c>
      <c r="I37" s="13" t="s">
        <v>63</v>
      </c>
      <c r="L37" t="s">
        <v>40</v>
      </c>
      <c r="M37" s="19">
        <f>C34+M34</f>
        <v>249.7481039672457</v>
      </c>
      <c r="N37" s="19">
        <f t="shared" ref="N37:R37" si="10">D34+N34</f>
        <v>236.39760276131557</v>
      </c>
      <c r="O37" s="19">
        <f t="shared" si="10"/>
        <v>229.88393433263636</v>
      </c>
      <c r="P37" s="19">
        <f t="shared" si="10"/>
        <v>227.91972910785069</v>
      </c>
      <c r="Q37" s="19">
        <f t="shared" si="10"/>
        <v>224.91358880639086</v>
      </c>
      <c r="R37" s="19">
        <f t="shared" si="10"/>
        <v>219.27196806281745</v>
      </c>
    </row>
    <row r="38" spans="1:20" x14ac:dyDescent="0.25">
      <c r="B38" t="s">
        <v>4</v>
      </c>
      <c r="C38" s="18">
        <f>Fertility!E6</f>
        <v>3.96</v>
      </c>
      <c r="D38" s="18">
        <f>Fertility!F6</f>
        <v>3.9203999999999999</v>
      </c>
      <c r="E38" s="18">
        <f>Fertility!G6</f>
        <v>3.8811959999999996</v>
      </c>
      <c r="F38" s="18">
        <f>Fertility!H6</f>
        <v>3.8423840399999998</v>
      </c>
      <c r="G38" s="18">
        <f>Fertility!I6</f>
        <v>3.8039601995999996</v>
      </c>
      <c r="H38" s="18">
        <f>Fertility!J6</f>
        <v>3.7659205976039996</v>
      </c>
      <c r="I38" s="18">
        <f>Fertility!K6</f>
        <v>3.7282613916279597</v>
      </c>
      <c r="M38" s="35"/>
      <c r="N38" s="35"/>
      <c r="O38" s="35"/>
      <c r="P38" s="35"/>
    </row>
    <row r="39" spans="1:20" x14ac:dyDescent="0.25">
      <c r="B39" t="s">
        <v>5</v>
      </c>
      <c r="C39" s="18">
        <f>Fertility!E7</f>
        <v>40</v>
      </c>
      <c r="D39" s="18">
        <f>Fertility!F7</f>
        <v>40</v>
      </c>
      <c r="E39" s="18">
        <f>Fertility!G7</f>
        <v>40</v>
      </c>
      <c r="F39" s="18">
        <f>Fertility!H7</f>
        <v>40</v>
      </c>
      <c r="G39" s="18">
        <f>Fertility!I7</f>
        <v>40</v>
      </c>
      <c r="H39" s="18">
        <f>Fertility!J7</f>
        <v>40</v>
      </c>
      <c r="I39" s="18">
        <f>Fertility!K7</f>
        <v>40</v>
      </c>
    </row>
    <row r="40" spans="1:20" x14ac:dyDescent="0.25">
      <c r="B40" t="s">
        <v>6</v>
      </c>
      <c r="C40" s="18">
        <f>Fertility!E8</f>
        <v>100.76481835564056</v>
      </c>
      <c r="D40" s="18">
        <f>Fertility!F8</f>
        <v>101.53548618245236</v>
      </c>
      <c r="E40" s="18">
        <f>Fertility!G8</f>
        <v>102.31204821826464</v>
      </c>
      <c r="F40" s="18">
        <f>Fertility!H8</f>
        <v>103.09454954306973</v>
      </c>
      <c r="G40" s="18">
        <f>Fertility!I8</f>
        <v>103.88303558164007</v>
      </c>
      <c r="H40" s="18">
        <f>Fertility!J8</f>
        <v>104.67755210616507</v>
      </c>
      <c r="I40" s="18">
        <f>Fertility!K8</f>
        <v>105.47814523890821</v>
      </c>
    </row>
    <row r="41" spans="1:20" x14ac:dyDescent="0.25">
      <c r="B41" t="s">
        <v>7</v>
      </c>
      <c r="C41" s="18">
        <f>Fertility!E9</f>
        <v>131.00308641975309</v>
      </c>
      <c r="D41" s="18">
        <f>Fertility!F9</f>
        <v>132.01391270385611</v>
      </c>
      <c r="E41" s="18">
        <f>Fertility!G9</f>
        <v>133.03253857348463</v>
      </c>
      <c r="F41" s="18">
        <f>Fertility!H9</f>
        <v>134.05902421062569</v>
      </c>
      <c r="G41" s="18">
        <f>Fertility!I9</f>
        <v>135.09343026163359</v>
      </c>
      <c r="H41" s="18">
        <f>Fertility!J9</f>
        <v>136.13581784081285</v>
      </c>
      <c r="I41" s="18">
        <f>Fertility!K9</f>
        <v>137.18624853402898</v>
      </c>
    </row>
    <row r="42" spans="1:20" x14ac:dyDescent="0.25">
      <c r="B42" t="s">
        <v>8</v>
      </c>
      <c r="C42" s="18">
        <f>Fertility!E10</f>
        <v>75.75</v>
      </c>
      <c r="D42" s="18">
        <f>Fertility!F10</f>
        <v>76.507500000000007</v>
      </c>
      <c r="E42" s="18">
        <f>Fertility!G10</f>
        <v>77.272575000000003</v>
      </c>
      <c r="F42" s="18">
        <f>Fertility!H10</f>
        <v>78.04530075000001</v>
      </c>
      <c r="G42" s="18">
        <f>Fertility!I10</f>
        <v>78.82575375750001</v>
      </c>
      <c r="H42" s="18">
        <f>Fertility!J10</f>
        <v>79.614011295075017</v>
      </c>
      <c r="I42" s="18">
        <f>Fertility!K10</f>
        <v>80.410151408025769</v>
      </c>
    </row>
    <row r="43" spans="1:20" x14ac:dyDescent="0.25">
      <c r="B43" t="s">
        <v>9</v>
      </c>
      <c r="C43" s="18">
        <f>Fertility!E11</f>
        <v>20.2</v>
      </c>
      <c r="D43" s="18">
        <f>Fertility!F11</f>
        <v>20.402000000000001</v>
      </c>
      <c r="E43" s="18">
        <f>Fertility!G11</f>
        <v>20.606020000000001</v>
      </c>
      <c r="F43" s="18">
        <f>Fertility!H11</f>
        <v>20.8120802</v>
      </c>
      <c r="G43" s="18">
        <f>Fertility!I11</f>
        <v>21.020201002</v>
      </c>
      <c r="H43" s="18">
        <f>Fertility!J11</f>
        <v>21.230403012020002</v>
      </c>
      <c r="I43" s="18">
        <f>Fertility!K11</f>
        <v>21.442707042140203</v>
      </c>
    </row>
    <row r="44" spans="1:20" x14ac:dyDescent="0.25">
      <c r="B44" t="s">
        <v>10</v>
      </c>
      <c r="C44" s="18">
        <f>Fertility!E12</f>
        <v>2.02</v>
      </c>
      <c r="D44" s="18">
        <f>Fertility!F12</f>
        <v>2.0402</v>
      </c>
      <c r="E44" s="18">
        <f>Fertility!G12</f>
        <v>2.0606019999999998</v>
      </c>
      <c r="F44" s="18">
        <f>Fertility!H12</f>
        <v>2.08120802</v>
      </c>
      <c r="G44" s="18">
        <f>Fertility!I12</f>
        <v>2.1020201001999999</v>
      </c>
      <c r="H44" s="18">
        <f>Fertility!J12</f>
        <v>2.1230403012019998</v>
      </c>
      <c r="I44" s="18">
        <f>Fertility!K12</f>
        <v>2.1442707042140197</v>
      </c>
    </row>
    <row r="46" spans="1:20" x14ac:dyDescent="0.25">
      <c r="A46" s="13" t="s">
        <v>47</v>
      </c>
      <c r="K46" s="13" t="s">
        <v>47</v>
      </c>
    </row>
    <row r="47" spans="1:20" x14ac:dyDescent="0.25">
      <c r="B47" s="13" t="s">
        <v>0</v>
      </c>
      <c r="C47" s="13" t="s">
        <v>41</v>
      </c>
      <c r="D47" s="13" t="s">
        <v>42</v>
      </c>
      <c r="E47" s="13" t="s">
        <v>43</v>
      </c>
      <c r="F47" s="13" t="s">
        <v>44</v>
      </c>
      <c r="G47" s="13" t="s">
        <v>45</v>
      </c>
      <c r="H47" s="13" t="s">
        <v>46</v>
      </c>
      <c r="I47" s="13" t="s">
        <v>63</v>
      </c>
      <c r="L47" s="13" t="s">
        <v>21</v>
      </c>
      <c r="M47" s="13" t="s">
        <v>41</v>
      </c>
      <c r="N47" s="13" t="s">
        <v>42</v>
      </c>
      <c r="O47" s="13" t="s">
        <v>43</v>
      </c>
      <c r="P47" s="13" t="s">
        <v>44</v>
      </c>
      <c r="Q47" s="13" t="s">
        <v>45</v>
      </c>
      <c r="R47" s="13" t="s">
        <v>46</v>
      </c>
      <c r="S47" s="13" t="s">
        <v>63</v>
      </c>
    </row>
    <row r="48" spans="1:20" x14ac:dyDescent="0.25">
      <c r="B48" s="8" t="s">
        <v>1</v>
      </c>
      <c r="C48" s="17">
        <f>-(C4*(C71/1000))</f>
        <v>-0.625</v>
      </c>
      <c r="D48" s="17">
        <f t="shared" ref="D48:I63" si="11">-(D4*(D71/1000))</f>
        <v>-0.65559507031483888</v>
      </c>
      <c r="E48" s="17">
        <f t="shared" si="11"/>
        <v>-0.62118971788256883</v>
      </c>
      <c r="F48" s="17">
        <f t="shared" si="11"/>
        <v>-0.60391012644368025</v>
      </c>
      <c r="G48" s="17">
        <f t="shared" si="11"/>
        <v>-0.59863039694484865</v>
      </c>
      <c r="H48" s="17">
        <f t="shared" si="11"/>
        <v>-0.59076163486606481</v>
      </c>
      <c r="I48" s="17">
        <f t="shared" si="11"/>
        <v>-0.57601473331198594</v>
      </c>
      <c r="J48" s="23"/>
      <c r="L48" s="8" t="s">
        <v>1</v>
      </c>
      <c r="M48" s="17">
        <f>-(M4*(M71/1000))</f>
        <v>-0.625</v>
      </c>
      <c r="N48" s="17">
        <f t="shared" ref="N48:S63" si="12">-(N4*(N71/1000))</f>
        <v>-0.60564544952138966</v>
      </c>
      <c r="O48" s="17">
        <f t="shared" si="12"/>
        <v>-0.57341070112237125</v>
      </c>
      <c r="P48" s="17">
        <f t="shared" si="12"/>
        <v>-0.557455549409551</v>
      </c>
      <c r="Q48" s="17">
        <f t="shared" si="12"/>
        <v>-0.55258190535293705</v>
      </c>
      <c r="R48" s="17">
        <f t="shared" si="12"/>
        <v>-0.54531843218886744</v>
      </c>
      <c r="S48" s="17">
        <f t="shared" si="12"/>
        <v>-0.53170590767265058</v>
      </c>
    </row>
    <row r="49" spans="2:19" x14ac:dyDescent="0.25">
      <c r="B49" s="8" t="s">
        <v>2</v>
      </c>
      <c r="C49" s="17">
        <f t="shared" ref="C49:I64" si="13">-(C5*(C72/1000))</f>
        <v>-3.2500000000000001E-2</v>
      </c>
      <c r="D49" s="17">
        <f t="shared" si="13"/>
        <v>-3.15625E-2</v>
      </c>
      <c r="E49" s="17">
        <f t="shared" si="13"/>
        <v>-3.3107551050899367E-2</v>
      </c>
      <c r="F49" s="17">
        <f t="shared" si="13"/>
        <v>-3.1370080753069719E-2</v>
      </c>
      <c r="G49" s="17">
        <f t="shared" si="13"/>
        <v>-3.049746138540585E-2</v>
      </c>
      <c r="H49" s="17">
        <f t="shared" si="13"/>
        <v>-3.0230835045714857E-2</v>
      </c>
      <c r="I49" s="17">
        <f t="shared" si="11"/>
        <v>-2.9833462560736271E-2</v>
      </c>
      <c r="L49" s="8" t="s">
        <v>2</v>
      </c>
      <c r="M49" s="17">
        <f t="shared" ref="M49:S64" si="14">-(M5*(M72/1000))</f>
        <v>-3.2500000000000001E-2</v>
      </c>
      <c r="N49" s="17">
        <f t="shared" si="14"/>
        <v>-3.15625E-2</v>
      </c>
      <c r="O49" s="17">
        <f t="shared" si="14"/>
        <v>-3.0585095200830175E-2</v>
      </c>
      <c r="P49" s="17">
        <f t="shared" si="14"/>
        <v>-2.8957240406679748E-2</v>
      </c>
      <c r="Q49" s="17">
        <f t="shared" si="14"/>
        <v>-2.8151505245182323E-2</v>
      </c>
      <c r="R49" s="17">
        <f t="shared" si="14"/>
        <v>-2.7905386220323323E-2</v>
      </c>
      <c r="S49" s="17">
        <f t="shared" si="12"/>
        <v>-2.7538580825537808E-2</v>
      </c>
    </row>
    <row r="50" spans="2:19" x14ac:dyDescent="0.25">
      <c r="B50" s="8" t="s">
        <v>3</v>
      </c>
      <c r="C50" s="17">
        <f t="shared" si="13"/>
        <v>-3.5000000000000003E-2</v>
      </c>
      <c r="D50" s="17">
        <f t="shared" si="13"/>
        <v>-3.2654374999999999E-2</v>
      </c>
      <c r="E50" s="17">
        <f t="shared" si="13"/>
        <v>-3.1712421875000001E-2</v>
      </c>
      <c r="F50" s="17">
        <f t="shared" si="13"/>
        <v>-3.3264811918391139E-2</v>
      </c>
      <c r="G50" s="17">
        <f t="shared" si="13"/>
        <v>-3.1519088636646805E-2</v>
      </c>
      <c r="H50" s="17">
        <f t="shared" si="13"/>
        <v>-3.0642324326986527E-2</v>
      </c>
      <c r="I50" s="17">
        <f t="shared" si="11"/>
        <v>-3.0374431512181999E-2</v>
      </c>
      <c r="L50" s="8" t="s">
        <v>3</v>
      </c>
      <c r="M50" s="17">
        <f t="shared" si="14"/>
        <v>-3.5000000000000003E-2</v>
      </c>
      <c r="N50" s="17">
        <f t="shared" si="14"/>
        <v>-3.2654374999999999E-2</v>
      </c>
      <c r="O50" s="17">
        <f t="shared" si="14"/>
        <v>-3.1712421875000001E-2</v>
      </c>
      <c r="P50" s="17">
        <f t="shared" si="14"/>
        <v>-3.0730374403034118E-2</v>
      </c>
      <c r="Q50" s="17">
        <f t="shared" si="14"/>
        <v>-2.9094787298611476E-2</v>
      </c>
      <c r="R50" s="17">
        <f t="shared" si="14"/>
        <v>-2.8285224895096939E-2</v>
      </c>
      <c r="S50" s="17">
        <f t="shared" si="12"/>
        <v>-2.8037936804869858E-2</v>
      </c>
    </row>
    <row r="51" spans="2:19" x14ac:dyDescent="0.25">
      <c r="B51" s="8" t="s">
        <v>4</v>
      </c>
      <c r="C51" s="17">
        <f t="shared" si="13"/>
        <v>-0.1875</v>
      </c>
      <c r="D51" s="17">
        <f t="shared" si="13"/>
        <v>-0.17495625000000001</v>
      </c>
      <c r="E51" s="17">
        <f t="shared" si="13"/>
        <v>-0.16323105703125002</v>
      </c>
      <c r="F51" s="17">
        <f t="shared" si="13"/>
        <v>-0.15852246884765625</v>
      </c>
      <c r="G51" s="17">
        <f t="shared" si="13"/>
        <v>-0.16628247857705769</v>
      </c>
      <c r="H51" s="17">
        <f t="shared" si="13"/>
        <v>-0.15755604432243822</v>
      </c>
      <c r="I51" s="17">
        <f t="shared" si="11"/>
        <v>-0.15317331872952389</v>
      </c>
      <c r="L51" s="8" t="s">
        <v>4</v>
      </c>
      <c r="M51" s="17">
        <f t="shared" si="14"/>
        <v>-0.16875000000000001</v>
      </c>
      <c r="N51" s="17">
        <f t="shared" si="14"/>
        <v>-0.17495625000000001</v>
      </c>
      <c r="O51" s="17">
        <f t="shared" si="14"/>
        <v>-0.16323105703125002</v>
      </c>
      <c r="P51" s="17">
        <f t="shared" si="14"/>
        <v>-0.15852246884765625</v>
      </c>
      <c r="Q51" s="17">
        <f t="shared" si="14"/>
        <v>-0.15361345904716678</v>
      </c>
      <c r="R51" s="17">
        <f t="shared" si="14"/>
        <v>-0.14543756800893412</v>
      </c>
      <c r="S51" s="17">
        <f t="shared" si="12"/>
        <v>-0.14139076794436581</v>
      </c>
    </row>
    <row r="52" spans="2:19" x14ac:dyDescent="0.25">
      <c r="B52" s="8" t="s">
        <v>5</v>
      </c>
      <c r="C52" s="17">
        <f t="shared" si="13"/>
        <v>-0.38750000000000001</v>
      </c>
      <c r="D52" s="17">
        <f t="shared" si="13"/>
        <v>-0.37640625</v>
      </c>
      <c r="E52" s="17">
        <f t="shared" si="13"/>
        <v>-0.35122467187500001</v>
      </c>
      <c r="F52" s="17">
        <f t="shared" si="13"/>
        <v>-0.32768634699023436</v>
      </c>
      <c r="G52" s="17">
        <f t="shared" si="13"/>
        <v>-0.31823385621166994</v>
      </c>
      <c r="H52" s="17">
        <f t="shared" si="13"/>
        <v>-0.3338120757434434</v>
      </c>
      <c r="I52" s="17">
        <f t="shared" si="11"/>
        <v>-0.31629375897729473</v>
      </c>
      <c r="L52" s="8" t="s">
        <v>5</v>
      </c>
      <c r="M52" s="17">
        <f t="shared" si="14"/>
        <v>-0.32500000000000001</v>
      </c>
      <c r="N52" s="17">
        <f t="shared" si="14"/>
        <v>-0.33201562500000004</v>
      </c>
      <c r="O52" s="17">
        <f t="shared" si="14"/>
        <v>-0.34422642187499997</v>
      </c>
      <c r="P52" s="17">
        <f t="shared" si="14"/>
        <v>-0.32115710470898445</v>
      </c>
      <c r="Q52" s="17">
        <f t="shared" si="14"/>
        <v>-0.31189295745776369</v>
      </c>
      <c r="R52" s="17">
        <f t="shared" si="14"/>
        <v>-0.30223448067530068</v>
      </c>
      <c r="S52" s="17">
        <f t="shared" si="12"/>
        <v>-0.28614841505757788</v>
      </c>
    </row>
    <row r="53" spans="2:19" x14ac:dyDescent="0.25">
      <c r="B53" s="8" t="s">
        <v>6</v>
      </c>
      <c r="C53" s="17">
        <f t="shared" si="13"/>
        <v>-0.56000000000000005</v>
      </c>
      <c r="D53" s="17">
        <f t="shared" si="13"/>
        <v>-0.52486875</v>
      </c>
      <c r="E53" s="17">
        <f t="shared" si="13"/>
        <v>-0.50984226562500001</v>
      </c>
      <c r="F53" s="17">
        <f t="shared" si="13"/>
        <v>-0.47573381805468751</v>
      </c>
      <c r="G53" s="17">
        <f t="shared" si="13"/>
        <v>-0.44385115699827243</v>
      </c>
      <c r="H53" s="17">
        <f t="shared" si="13"/>
        <v>-0.43104775823870689</v>
      </c>
      <c r="I53" s="17">
        <f t="shared" si="11"/>
        <v>-0.45214845659449404</v>
      </c>
      <c r="L53" s="8" t="s">
        <v>6</v>
      </c>
      <c r="M53" s="17">
        <f t="shared" si="14"/>
        <v>-0.47250000000000003</v>
      </c>
      <c r="N53" s="17">
        <f t="shared" si="14"/>
        <v>-0.42201250000000007</v>
      </c>
      <c r="O53" s="17">
        <f t="shared" si="14"/>
        <v>-0.43112228906250005</v>
      </c>
      <c r="P53" s="17">
        <f t="shared" si="14"/>
        <v>-0.44697800880468752</v>
      </c>
      <c r="Q53" s="17">
        <f t="shared" si="14"/>
        <v>-0.41702250046461625</v>
      </c>
      <c r="R53" s="17">
        <f t="shared" si="14"/>
        <v>-0.40499300525890614</v>
      </c>
      <c r="S53" s="17">
        <f t="shared" si="12"/>
        <v>-0.39245147315687795</v>
      </c>
    </row>
    <row r="54" spans="2:19" x14ac:dyDescent="0.25">
      <c r="B54" s="8" t="s">
        <v>7</v>
      </c>
      <c r="C54" s="17">
        <f t="shared" si="13"/>
        <v>-0.57750000000000001</v>
      </c>
      <c r="D54" s="17">
        <f t="shared" si="13"/>
        <v>-0.55803999999999998</v>
      </c>
      <c r="E54" s="17">
        <f t="shared" si="13"/>
        <v>-0.5230317093750001</v>
      </c>
      <c r="F54" s="17">
        <f t="shared" si="13"/>
        <v>-0.50805781769531255</v>
      </c>
      <c r="G54" s="17">
        <f t="shared" si="13"/>
        <v>-0.47406874969149609</v>
      </c>
      <c r="H54" s="17">
        <f t="shared" si="13"/>
        <v>-0.44229767794877844</v>
      </c>
      <c r="I54" s="17">
        <f t="shared" si="11"/>
        <v>-0.42953909108487143</v>
      </c>
      <c r="L54" s="8" t="s">
        <v>7</v>
      </c>
      <c r="M54" s="17">
        <f t="shared" si="14"/>
        <v>-0.49</v>
      </c>
      <c r="N54" s="17">
        <f t="shared" si="14"/>
        <v>-0.44722125000000001</v>
      </c>
      <c r="O54" s="17">
        <f t="shared" si="14"/>
        <v>-0.39943483125000007</v>
      </c>
      <c r="P54" s="17">
        <f t="shared" si="14"/>
        <v>-0.4080572465976563</v>
      </c>
      <c r="Q54" s="17">
        <f t="shared" si="14"/>
        <v>-0.42306468533363673</v>
      </c>
      <c r="R54" s="17">
        <f t="shared" si="14"/>
        <v>-0.39471179668975931</v>
      </c>
      <c r="S54" s="17">
        <f t="shared" si="12"/>
        <v>-0.38332587947755464</v>
      </c>
    </row>
    <row r="55" spans="2:19" x14ac:dyDescent="0.25">
      <c r="B55" s="8" t="s">
        <v>8</v>
      </c>
      <c r="C55" s="17">
        <f t="shared" si="13"/>
        <v>-0.58753869999999997</v>
      </c>
      <c r="D55" s="17">
        <f t="shared" si="13"/>
        <v>-0.56113623790420353</v>
      </c>
      <c r="E55" s="17">
        <f t="shared" si="13"/>
        <v>-0.53542811240504395</v>
      </c>
      <c r="F55" s="17">
        <f t="shared" si="13"/>
        <v>-0.49554531132610863</v>
      </c>
      <c r="G55" s="17">
        <f t="shared" si="13"/>
        <v>-0.47532209518189056</v>
      </c>
      <c r="H55" s="17">
        <f t="shared" si="13"/>
        <v>-0.43796126800466378</v>
      </c>
      <c r="I55" s="17">
        <f t="shared" si="11"/>
        <v>-0.40348607238083745</v>
      </c>
      <c r="L55" s="8" t="s">
        <v>8</v>
      </c>
      <c r="M55" s="17">
        <f t="shared" si="14"/>
        <v>-0.48385539999999994</v>
      </c>
      <c r="N55" s="17">
        <f t="shared" si="14"/>
        <v>-0.46417089946540591</v>
      </c>
      <c r="O55" s="17">
        <f t="shared" si="14"/>
        <v>-0.41833458727661527</v>
      </c>
      <c r="P55" s="17">
        <f t="shared" si="14"/>
        <v>-0.36894938201779615</v>
      </c>
      <c r="Q55" s="17">
        <f t="shared" si="14"/>
        <v>-0.37218722396866383</v>
      </c>
      <c r="R55" s="17">
        <f t="shared" si="14"/>
        <v>-0.38103656492849808</v>
      </c>
      <c r="S55" s="17">
        <f t="shared" si="12"/>
        <v>-0.35104233695580694</v>
      </c>
    </row>
    <row r="56" spans="2:19" x14ac:dyDescent="0.25">
      <c r="B56" s="8" t="s">
        <v>9</v>
      </c>
      <c r="C56" s="17">
        <f t="shared" si="13"/>
        <v>-0.86122750000000015</v>
      </c>
      <c r="D56" s="17">
        <f t="shared" si="13"/>
        <v>-0.82060664274486583</v>
      </c>
      <c r="E56" s="17">
        <f t="shared" si="13"/>
        <v>-0.78122489979468923</v>
      </c>
      <c r="F56" s="17">
        <f t="shared" si="13"/>
        <v>-0.74304976939714573</v>
      </c>
      <c r="G56" s="17">
        <f t="shared" si="13"/>
        <v>-0.68550218520361628</v>
      </c>
      <c r="H56" s="17">
        <f t="shared" si="13"/>
        <v>-0.65542345898463394</v>
      </c>
      <c r="I56" s="17">
        <f t="shared" si="11"/>
        <v>-0.60197431502501997</v>
      </c>
      <c r="L56" s="8" t="s">
        <v>9</v>
      </c>
      <c r="M56" s="17">
        <f t="shared" si="14"/>
        <v>-0.76280150000000013</v>
      </c>
      <c r="N56" s="17">
        <f t="shared" si="14"/>
        <v>-0.66223095732348947</v>
      </c>
      <c r="O56" s="17">
        <f t="shared" si="14"/>
        <v>-0.63325903313539278</v>
      </c>
      <c r="P56" s="17">
        <f t="shared" si="14"/>
        <v>-0.56890088818477635</v>
      </c>
      <c r="Q56" s="17">
        <f t="shared" si="14"/>
        <v>-0.50013672002309695</v>
      </c>
      <c r="R56" s="17">
        <f t="shared" si="14"/>
        <v>-0.50291234272126994</v>
      </c>
      <c r="S56" s="17">
        <f t="shared" si="12"/>
        <v>-0.51322302509244</v>
      </c>
    </row>
    <row r="57" spans="2:19" x14ac:dyDescent="0.25">
      <c r="B57" s="8" t="s">
        <v>10</v>
      </c>
      <c r="C57" s="17">
        <f t="shared" si="13"/>
        <v>-1.3254299999999999</v>
      </c>
      <c r="D57" s="17">
        <f t="shared" si="13"/>
        <v>-1.2589335218100215</v>
      </c>
      <c r="E57" s="17">
        <f t="shared" si="13"/>
        <v>-1.1966494209248919</v>
      </c>
      <c r="F57" s="17">
        <f t="shared" si="13"/>
        <v>-1.1364607655896681</v>
      </c>
      <c r="G57" s="17">
        <f t="shared" si="13"/>
        <v>-1.078306469497669</v>
      </c>
      <c r="H57" s="17">
        <f t="shared" si="13"/>
        <v>-0.99238129520499241</v>
      </c>
      <c r="I57" s="17">
        <f t="shared" si="11"/>
        <v>-0.94653486965210731</v>
      </c>
      <c r="L57" s="8" t="s">
        <v>10</v>
      </c>
      <c r="M57" s="17">
        <f t="shared" si="14"/>
        <v>-1.2886124999999999</v>
      </c>
      <c r="N57" s="17">
        <f t="shared" si="14"/>
        <v>-1.1150554050317334</v>
      </c>
      <c r="O57" s="17">
        <f t="shared" si="14"/>
        <v>-0.96569811931935956</v>
      </c>
      <c r="P57" s="17">
        <f t="shared" si="14"/>
        <v>-0.92121237533872291</v>
      </c>
      <c r="Q57" s="17">
        <f t="shared" si="14"/>
        <v>-0.82558333707622422</v>
      </c>
      <c r="R57" s="17">
        <f t="shared" si="14"/>
        <v>-0.72403317846269533</v>
      </c>
      <c r="S57" s="17">
        <f t="shared" si="12"/>
        <v>-0.72628475871394371</v>
      </c>
    </row>
    <row r="58" spans="2:19" x14ac:dyDescent="0.25">
      <c r="B58" s="8" t="s">
        <v>11</v>
      </c>
      <c r="C58" s="17">
        <f t="shared" si="13"/>
        <v>-1.96004</v>
      </c>
      <c r="D58" s="17">
        <f t="shared" si="13"/>
        <v>-1.7160606114261385</v>
      </c>
      <c r="E58" s="17">
        <f t="shared" si="13"/>
        <v>-1.6272308363870995</v>
      </c>
      <c r="F58" s="17">
        <f t="shared" si="13"/>
        <v>-1.5441261191474132</v>
      </c>
      <c r="G58" s="17">
        <f t="shared" si="13"/>
        <v>-1.4639919632083389</v>
      </c>
      <c r="H58" s="17">
        <f t="shared" si="13"/>
        <v>-1.3867361349144591</v>
      </c>
      <c r="I58" s="17">
        <f t="shared" si="11"/>
        <v>-1.2740795675659178</v>
      </c>
      <c r="L58" s="8" t="s">
        <v>11</v>
      </c>
      <c r="M58" s="17">
        <f t="shared" si="14"/>
        <v>-1.8620380000000001</v>
      </c>
      <c r="N58" s="17">
        <f t="shared" si="14"/>
        <v>-1.6683922611087458</v>
      </c>
      <c r="O58" s="17">
        <f t="shared" si="14"/>
        <v>-1.4412615979428596</v>
      </c>
      <c r="P58" s="17">
        <f t="shared" si="14"/>
        <v>-1.2461124061715911</v>
      </c>
      <c r="Q58" s="17">
        <f t="shared" si="14"/>
        <v>-1.1867083798569942</v>
      </c>
      <c r="R58" s="17">
        <f t="shared" si="14"/>
        <v>-1.0617262144779696</v>
      </c>
      <c r="S58" s="17">
        <f t="shared" si="12"/>
        <v>-0.92955790619630285</v>
      </c>
    </row>
    <row r="59" spans="2:19" x14ac:dyDescent="0.25">
      <c r="B59" s="8" t="s">
        <v>12</v>
      </c>
      <c r="C59" s="17">
        <f t="shared" si="13"/>
        <v>-2.6304712500000007</v>
      </c>
      <c r="D59" s="17">
        <f t="shared" si="13"/>
        <v>-2.3715539899290561</v>
      </c>
      <c r="E59" s="17">
        <f t="shared" si="13"/>
        <v>-2.0741335864163606</v>
      </c>
      <c r="F59" s="17">
        <f t="shared" si="13"/>
        <v>-1.9646606813320013</v>
      </c>
      <c r="G59" s="17">
        <f t="shared" si="13"/>
        <v>-1.8623175993744292</v>
      </c>
      <c r="H59" s="17">
        <f t="shared" si="13"/>
        <v>-1.7637645064086895</v>
      </c>
      <c r="I59" s="17">
        <f t="shared" si="11"/>
        <v>-1.6688797219236102</v>
      </c>
      <c r="L59" s="8" t="s">
        <v>12</v>
      </c>
      <c r="M59" s="17">
        <f t="shared" si="14"/>
        <v>-2.5692975000000007</v>
      </c>
      <c r="N59" s="17">
        <f t="shared" si="14"/>
        <v>-2.2529762904326032</v>
      </c>
      <c r="O59" s="17">
        <f t="shared" si="14"/>
        <v>-2.0165187645714617</v>
      </c>
      <c r="P59" s="17">
        <f t="shared" si="14"/>
        <v>-1.7401280320369155</v>
      </c>
      <c r="Q59" s="17">
        <f t="shared" si="14"/>
        <v>-1.5028934722595837</v>
      </c>
      <c r="R59" s="17">
        <f t="shared" si="14"/>
        <v>-1.4297032855717013</v>
      </c>
      <c r="S59" s="17">
        <f t="shared" si="12"/>
        <v>-1.2777436925203514</v>
      </c>
    </row>
    <row r="60" spans="2:19" x14ac:dyDescent="0.25">
      <c r="B60" s="8" t="s">
        <v>13</v>
      </c>
      <c r="C60" s="17">
        <f t="shared" si="13"/>
        <v>-5.6193600000000004</v>
      </c>
      <c r="D60" s="17">
        <f t="shared" si="13"/>
        <v>-5.0707270543637382</v>
      </c>
      <c r="E60" s="17">
        <f t="shared" si="13"/>
        <v>-4.5658090951571966</v>
      </c>
      <c r="F60" s="17">
        <f t="shared" si="13"/>
        <v>-3.9881094085938007</v>
      </c>
      <c r="G60" s="17">
        <f t="shared" si="13"/>
        <v>-3.7727767171498612</v>
      </c>
      <c r="H60" s="17">
        <f t="shared" si="13"/>
        <v>-3.5716439703070182</v>
      </c>
      <c r="I60" s="17">
        <f t="shared" si="11"/>
        <v>-3.3782639691573468</v>
      </c>
      <c r="L60" s="8" t="s">
        <v>13</v>
      </c>
      <c r="M60" s="17">
        <f t="shared" si="14"/>
        <v>-5.4972000000000003</v>
      </c>
      <c r="N60" s="17">
        <f t="shared" si="14"/>
        <v>-4.9528031693785346</v>
      </c>
      <c r="O60" s="17">
        <f t="shared" si="14"/>
        <v>-4.3375186403993355</v>
      </c>
      <c r="P60" s="17">
        <f t="shared" si="14"/>
        <v>-3.8773285916884177</v>
      </c>
      <c r="Q60" s="17">
        <f t="shared" si="14"/>
        <v>-3.3416022351898769</v>
      </c>
      <c r="R60" s="17">
        <f t="shared" si="14"/>
        <v>-2.8823227627837573</v>
      </c>
      <c r="S60" s="17">
        <f t="shared" si="12"/>
        <v>-2.7384126841668026</v>
      </c>
    </row>
    <row r="61" spans="2:19" x14ac:dyDescent="0.25">
      <c r="B61" s="8" t="s">
        <v>14</v>
      </c>
      <c r="C61" s="17">
        <f t="shared" si="13"/>
        <v>-12.198</v>
      </c>
      <c r="D61" s="17">
        <f t="shared" si="13"/>
        <v>-10.73823214863698</v>
      </c>
      <c r="E61" s="17">
        <f t="shared" si="13"/>
        <v>-9.6810297469356055</v>
      </c>
      <c r="F61" s="17">
        <f t="shared" si="13"/>
        <v>-8.7090089807433344</v>
      </c>
      <c r="G61" s="17">
        <f t="shared" si="13"/>
        <v>-7.5999745899557221</v>
      </c>
      <c r="H61" s="17">
        <f t="shared" si="13"/>
        <v>-7.1828172400374202</v>
      </c>
      <c r="I61" s="17">
        <f t="shared" si="11"/>
        <v>-6.7933687747876084</v>
      </c>
      <c r="L61" s="8" t="s">
        <v>14</v>
      </c>
      <c r="M61" s="17">
        <f t="shared" si="14"/>
        <v>-11.710080000000001</v>
      </c>
      <c r="N61" s="17">
        <f t="shared" si="14"/>
        <v>-10.504792319318785</v>
      </c>
      <c r="O61" s="17">
        <f t="shared" si="14"/>
        <v>-9.4558895202626836</v>
      </c>
      <c r="P61" s="17">
        <f t="shared" si="14"/>
        <v>-8.2735585317061648</v>
      </c>
      <c r="Q61" s="17">
        <f t="shared" si="14"/>
        <v>-7.3888641846791767</v>
      </c>
      <c r="R61" s="17">
        <f t="shared" si="14"/>
        <v>-6.3619238411760008</v>
      </c>
      <c r="S61" s="17">
        <f t="shared" si="12"/>
        <v>-5.482260163201981</v>
      </c>
    </row>
    <row r="62" spans="2:19" x14ac:dyDescent="0.25">
      <c r="B62" s="8" t="s">
        <v>15</v>
      </c>
      <c r="C62" s="17">
        <f t="shared" si="13"/>
        <v>-21.468040000000002</v>
      </c>
      <c r="D62" s="17">
        <f t="shared" si="13"/>
        <v>-22.882149322706482</v>
      </c>
      <c r="E62" s="17">
        <f t="shared" si="13"/>
        <v>-20.168070999786917</v>
      </c>
      <c r="F62" s="17">
        <f t="shared" si="13"/>
        <v>-18.20384067284812</v>
      </c>
      <c r="G62" s="17">
        <f t="shared" si="13"/>
        <v>-16.394832230832773</v>
      </c>
      <c r="H62" s="17">
        <f t="shared" si="13"/>
        <v>-14.323012209624196</v>
      </c>
      <c r="I62" s="17">
        <f t="shared" si="11"/>
        <v>-13.551537615382159</v>
      </c>
      <c r="L62" s="8" t="s">
        <v>15</v>
      </c>
      <c r="M62" s="17">
        <f t="shared" si="14"/>
        <v>-15.369165000000001</v>
      </c>
      <c r="N62" s="17">
        <f t="shared" si="14"/>
        <v>-16.475147512348666</v>
      </c>
      <c r="O62" s="17">
        <f t="shared" si="14"/>
        <v>-14.797226005278441</v>
      </c>
      <c r="P62" s="17">
        <f t="shared" si="14"/>
        <v>-13.335371655691063</v>
      </c>
      <c r="Q62" s="17">
        <f t="shared" si="14"/>
        <v>-11.681317964468347</v>
      </c>
      <c r="R62" s="17">
        <f t="shared" si="14"/>
        <v>-10.443863069517645</v>
      </c>
      <c r="S62" s="17">
        <f t="shared" si="12"/>
        <v>-9.0020928445038582</v>
      </c>
    </row>
    <row r="63" spans="2:19" x14ac:dyDescent="0.25">
      <c r="B63" s="8" t="s">
        <v>16</v>
      </c>
      <c r="C63" s="17">
        <f t="shared" si="13"/>
        <v>-25.669350000000001</v>
      </c>
      <c r="D63" s="17">
        <f t="shared" si="13"/>
        <v>-28.476906999877361</v>
      </c>
      <c r="E63" s="17">
        <f t="shared" si="13"/>
        <v>-30.496299473353158</v>
      </c>
      <c r="F63" s="17">
        <f t="shared" si="13"/>
        <v>-27.004387309217869</v>
      </c>
      <c r="G63" s="17">
        <f t="shared" si="13"/>
        <v>-24.486304357171822</v>
      </c>
      <c r="H63" s="17">
        <f t="shared" si="13"/>
        <v>-22.152814468469177</v>
      </c>
      <c r="I63" s="17">
        <f t="shared" si="11"/>
        <v>-19.439733190680958</v>
      </c>
      <c r="L63" s="8" t="s">
        <v>16</v>
      </c>
      <c r="M63" s="17">
        <f t="shared" si="14"/>
        <v>-22.613475000000001</v>
      </c>
      <c r="N63" s="17">
        <f t="shared" si="14"/>
        <v>-23.264449829654101</v>
      </c>
      <c r="O63" s="17">
        <f t="shared" si="14"/>
        <v>-25.038950495432243</v>
      </c>
      <c r="P63" s="17">
        <f t="shared" si="14"/>
        <v>-22.578228325032818</v>
      </c>
      <c r="Q63" s="17">
        <f t="shared" si="14"/>
        <v>-20.427558738728564</v>
      </c>
      <c r="R63" s="17">
        <f t="shared" si="14"/>
        <v>-17.963237308063686</v>
      </c>
      <c r="S63" s="17">
        <f t="shared" si="12"/>
        <v>-16.12187458552361</v>
      </c>
    </row>
    <row r="64" spans="2:19" x14ac:dyDescent="0.25">
      <c r="B64" s="8" t="s">
        <v>17</v>
      </c>
      <c r="C64" s="17">
        <f t="shared" si="13"/>
        <v>-30.683125000000004</v>
      </c>
      <c r="D64" s="17">
        <f t="shared" si="13"/>
        <v>-35.779632443701686</v>
      </c>
      <c r="E64" s="17">
        <f t="shared" si="13"/>
        <v>-40.006975853832309</v>
      </c>
      <c r="F64" s="17">
        <f t="shared" si="13"/>
        <v>-43.178662398663427</v>
      </c>
      <c r="G64" s="17">
        <f t="shared" si="13"/>
        <v>-38.529554570874161</v>
      </c>
      <c r="H64" s="17">
        <f t="shared" si="13"/>
        <v>-35.203044120743805</v>
      </c>
      <c r="I64" s="17">
        <f t="shared" si="13"/>
        <v>-32.088104954750278</v>
      </c>
      <c r="L64" s="8" t="s">
        <v>17</v>
      </c>
      <c r="M64" s="17">
        <f t="shared" si="14"/>
        <v>-33.137774999999998</v>
      </c>
      <c r="N64" s="17">
        <f t="shared" si="14"/>
        <v>-35.022787051012173</v>
      </c>
      <c r="O64" s="17">
        <f t="shared" si="14"/>
        <v>-36.289715140942981</v>
      </c>
      <c r="P64" s="17">
        <f t="shared" si="14"/>
        <v>-39.335126111416777</v>
      </c>
      <c r="Q64" s="17">
        <f t="shared" si="14"/>
        <v>-35.718660288372376</v>
      </c>
      <c r="R64" s="17">
        <f t="shared" si="14"/>
        <v>-32.540991364250708</v>
      </c>
      <c r="S64" s="17">
        <f t="shared" si="14"/>
        <v>-28.812235010141507</v>
      </c>
    </row>
    <row r="65" spans="1:19" x14ac:dyDescent="0.25">
      <c r="B65" s="8" t="s">
        <v>18</v>
      </c>
      <c r="C65" s="17">
        <f t="shared" ref="C65:I66" si="15">-(C21*(C88/1000))</f>
        <v>-45.9375</v>
      </c>
      <c r="D65" s="17">
        <f t="shared" si="15"/>
        <v>-56.388610468749995</v>
      </c>
      <c r="E65" s="17">
        <f t="shared" si="15"/>
        <v>-66.019119065901947</v>
      </c>
      <c r="F65" s="17">
        <f t="shared" si="15"/>
        <v>-74.105496581316416</v>
      </c>
      <c r="G65" s="17">
        <f t="shared" si="15"/>
        <v>-80.279624062691667</v>
      </c>
      <c r="H65" s="17">
        <f t="shared" si="15"/>
        <v>-71.894209450635316</v>
      </c>
      <c r="I65" s="17">
        <f t="shared" si="15"/>
        <v>-65.915555905539676</v>
      </c>
      <c r="L65" s="8" t="s">
        <v>18</v>
      </c>
      <c r="M65" s="17">
        <f t="shared" ref="M65:S66" si="16">-(M21*(M88/1000))</f>
        <v>-49</v>
      </c>
      <c r="N65" s="17">
        <f t="shared" si="16"/>
        <v>-55.901150444999999</v>
      </c>
      <c r="O65" s="17">
        <f t="shared" si="16"/>
        <v>-59.273614880385175</v>
      </c>
      <c r="P65" s="17">
        <f t="shared" si="16"/>
        <v>-61.610658647653779</v>
      </c>
      <c r="Q65" s="17">
        <f t="shared" si="16"/>
        <v>-66.98292994652023</v>
      </c>
      <c r="R65" s="17">
        <f t="shared" si="16"/>
        <v>-61.001592130951806</v>
      </c>
      <c r="S65" s="17">
        <f t="shared" si="16"/>
        <v>-55.730336317022108</v>
      </c>
    </row>
    <row r="66" spans="1:19" x14ac:dyDescent="0.25">
      <c r="B66" s="9" t="s">
        <v>19</v>
      </c>
      <c r="C66" s="17">
        <f t="shared" si="15"/>
        <v>-31.237500000000001</v>
      </c>
      <c r="D66" s="17">
        <f>-(D22*(D89/1000))</f>
        <v>-64.669434374999994</v>
      </c>
      <c r="E66" s="17">
        <f t="shared" si="15"/>
        <v>-87.468338516272638</v>
      </c>
      <c r="F66" s="17">
        <f t="shared" si="15"/>
        <v>-109.02571264164659</v>
      </c>
      <c r="G66" s="17">
        <f t="shared" si="15"/>
        <v>-129.92638125061256</v>
      </c>
      <c r="H66" s="17">
        <f t="shared" si="15"/>
        <v>-149.66037026485165</v>
      </c>
      <c r="I66" s="17">
        <f t="shared" si="15"/>
        <v>-149.20151452792302</v>
      </c>
      <c r="L66" s="9" t="s">
        <v>19</v>
      </c>
      <c r="M66" s="17">
        <f t="shared" si="16"/>
        <v>-58.8</v>
      </c>
      <c r="N66" s="17">
        <f t="shared" si="16"/>
        <v>-108.14104</v>
      </c>
      <c r="O66" s="17">
        <f t="shared" si="16"/>
        <v>-134.66963345699472</v>
      </c>
      <c r="P66" s="17">
        <f t="shared" si="16"/>
        <v>-151.52045281683459</v>
      </c>
      <c r="Q66" s="17">
        <f t="shared" si="16"/>
        <v>-165.46520148872406</v>
      </c>
      <c r="R66" s="17">
        <f t="shared" si="16"/>
        <v>-186.37211692736165</v>
      </c>
      <c r="S66" s="17">
        <f t="shared" si="16"/>
        <v>-185.92022899398054</v>
      </c>
    </row>
    <row r="67" spans="1:19" x14ac:dyDescent="0.25">
      <c r="B67" s="10" t="s">
        <v>20</v>
      </c>
      <c r="C67" s="17">
        <f>SUM(C48:C66)</f>
        <v>-182.58258245000002</v>
      </c>
      <c r="D67" s="17">
        <f t="shared" ref="D67:I67" si="17">SUM(D48:D66)</f>
        <v>-233.08806701216537</v>
      </c>
      <c r="E67" s="17">
        <f t="shared" si="17"/>
        <v>-266.85364900188256</v>
      </c>
      <c r="F67" s="17">
        <f t="shared" si="17"/>
        <v>-292.23760611052489</v>
      </c>
      <c r="G67" s="17">
        <f t="shared" si="17"/>
        <v>-308.61797128019992</v>
      </c>
      <c r="H67" s="17">
        <f t="shared" si="17"/>
        <v>-311.24052673867811</v>
      </c>
      <c r="I67" s="17">
        <f t="shared" si="17"/>
        <v>-297.2504107375396</v>
      </c>
      <c r="L67" s="10" t="s">
        <v>20</v>
      </c>
      <c r="M67" s="17">
        <f>SUM(M48:M66)</f>
        <v>-205.24304990000002</v>
      </c>
      <c r="N67" s="17">
        <f t="shared" ref="N67:S67" si="18">SUM(N48:N66)</f>
        <v>-262.47106408959564</v>
      </c>
      <c r="O67" s="17">
        <f t="shared" si="18"/>
        <v>-291.31134305935825</v>
      </c>
      <c r="P67" s="17">
        <f t="shared" si="18"/>
        <v>-307.32788575695167</v>
      </c>
      <c r="Q67" s="17">
        <f t="shared" si="18"/>
        <v>-317.3090657800671</v>
      </c>
      <c r="R67" s="17">
        <f t="shared" si="18"/>
        <v>-323.51434488420455</v>
      </c>
      <c r="S67" s="17">
        <f t="shared" si="18"/>
        <v>-309.39589127895869</v>
      </c>
    </row>
    <row r="68" spans="1:19" x14ac:dyDescent="0.25">
      <c r="B68" s="10"/>
    </row>
    <row r="69" spans="1:19" x14ac:dyDescent="0.25">
      <c r="A69" s="13" t="s">
        <v>48</v>
      </c>
      <c r="K69" s="13" t="s">
        <v>48</v>
      </c>
    </row>
    <row r="70" spans="1:19" x14ac:dyDescent="0.25">
      <c r="B70" s="13" t="s">
        <v>0</v>
      </c>
      <c r="C70" s="13" t="s">
        <v>41</v>
      </c>
      <c r="D70" s="13" t="s">
        <v>42</v>
      </c>
      <c r="E70" s="13" t="s">
        <v>43</v>
      </c>
      <c r="F70" s="13" t="s">
        <v>44</v>
      </c>
      <c r="G70" s="13" t="s">
        <v>45</v>
      </c>
      <c r="H70" s="13" t="s">
        <v>46</v>
      </c>
      <c r="I70" s="13" t="s">
        <v>63</v>
      </c>
      <c r="L70" s="13" t="s">
        <v>21</v>
      </c>
      <c r="M70" s="13" t="s">
        <v>41</v>
      </c>
      <c r="N70" s="13" t="s">
        <v>42</v>
      </c>
      <c r="O70" s="13" t="s">
        <v>43</v>
      </c>
      <c r="P70" s="13" t="s">
        <v>44</v>
      </c>
      <c r="Q70" s="13" t="s">
        <v>45</v>
      </c>
      <c r="R70" s="13" t="s">
        <v>46</v>
      </c>
      <c r="S70" s="13" t="s">
        <v>63</v>
      </c>
    </row>
    <row r="71" spans="1:19" x14ac:dyDescent="0.25">
      <c r="B71" s="8" t="s">
        <v>1</v>
      </c>
      <c r="C71" s="17">
        <f>(Mortality!C6+(Mortality!C6*Mortality!F6))*5</f>
        <v>5</v>
      </c>
      <c r="D71" s="17">
        <f>C71+(C71*Mortality!G6)</f>
        <v>5</v>
      </c>
      <c r="E71" s="17">
        <f>D71+(D71*Mortality!H6)</f>
        <v>5</v>
      </c>
      <c r="F71" s="17">
        <f>E71+(E71*Mortality!I6)</f>
        <v>5</v>
      </c>
      <c r="G71" s="17">
        <f>F71+(F71*Mortality!J6)</f>
        <v>5</v>
      </c>
      <c r="H71" s="17">
        <f>G71+(G71*Mortality!K6)</f>
        <v>5</v>
      </c>
      <c r="I71" s="17">
        <f>H71+(H71*Mortality!L6)</f>
        <v>5</v>
      </c>
      <c r="L71" s="8" t="s">
        <v>1</v>
      </c>
      <c r="M71" s="17">
        <f>(Mortality!D6+(Mortality!D6*Mortality!N6))*5</f>
        <v>5</v>
      </c>
      <c r="N71" s="17">
        <f>M71+(M71*Mortality!O6)</f>
        <v>5</v>
      </c>
      <c r="O71" s="17">
        <f>N71+(N71*Mortality!P6)</f>
        <v>5</v>
      </c>
      <c r="P71" s="17">
        <f>O71+(O71*Mortality!Q6)</f>
        <v>5</v>
      </c>
      <c r="Q71" s="17">
        <f>P71+(P71*Mortality!R6)</f>
        <v>5</v>
      </c>
      <c r="R71" s="17">
        <f>Q71+(Q71*Mortality!S6)</f>
        <v>5</v>
      </c>
      <c r="S71" s="17">
        <f>R71+(R71*Mortality!T6)</f>
        <v>5</v>
      </c>
    </row>
    <row r="72" spans="1:19" x14ac:dyDescent="0.25">
      <c r="B72" s="8" t="s">
        <v>2</v>
      </c>
      <c r="C72" s="17">
        <f>(Mortality!C7+(Mortality!C7*Mortality!F7))*5</f>
        <v>0.25</v>
      </c>
      <c r="D72" s="17">
        <f>C72+(C72*Mortality!G7)</f>
        <v>0.25</v>
      </c>
      <c r="E72" s="17">
        <f>D72+(D72*Mortality!H7)</f>
        <v>0.25</v>
      </c>
      <c r="F72" s="17">
        <f>E72+(E72*Mortality!I7)</f>
        <v>0.25</v>
      </c>
      <c r="G72" s="17">
        <f>F72+(F72*Mortality!J7)</f>
        <v>0.25</v>
      </c>
      <c r="H72" s="17">
        <f>G72+(G72*Mortality!K7)</f>
        <v>0.25</v>
      </c>
      <c r="I72" s="17">
        <f>H72+(H72*Mortality!L7)</f>
        <v>0.25</v>
      </c>
      <c r="L72" s="8" t="s">
        <v>2</v>
      </c>
      <c r="M72" s="17">
        <f>(Mortality!D7+(Mortality!D7*Mortality!N7))*5</f>
        <v>0.25</v>
      </c>
      <c r="N72" s="17">
        <f>M72+(M72*Mortality!O7)</f>
        <v>0.25</v>
      </c>
      <c r="O72" s="17">
        <f>N72+(N72*Mortality!P7)</f>
        <v>0.25</v>
      </c>
      <c r="P72" s="17">
        <f>O72+(O72*Mortality!Q7)</f>
        <v>0.25</v>
      </c>
      <c r="Q72" s="17">
        <f>P72+(P72*Mortality!R7)</f>
        <v>0.25</v>
      </c>
      <c r="R72" s="17">
        <f>Q72+(Q72*Mortality!S7)</f>
        <v>0.25</v>
      </c>
      <c r="S72" s="17">
        <f>R72+(R72*Mortality!T7)</f>
        <v>0.25</v>
      </c>
    </row>
    <row r="73" spans="1:19" x14ac:dyDescent="0.25">
      <c r="B73" s="8" t="s">
        <v>3</v>
      </c>
      <c r="C73" s="17">
        <f>(Mortality!C8+(Mortality!C8*Mortality!F8))*5</f>
        <v>0.25</v>
      </c>
      <c r="D73" s="17">
        <f>C73+(C73*Mortality!G8)</f>
        <v>0.25</v>
      </c>
      <c r="E73" s="17">
        <f>D73+(D73*Mortality!H8)</f>
        <v>0.25</v>
      </c>
      <c r="F73" s="17">
        <f>E73+(E73*Mortality!I8)</f>
        <v>0.25</v>
      </c>
      <c r="G73" s="17">
        <f>F73+(F73*Mortality!J8)</f>
        <v>0.25</v>
      </c>
      <c r="H73" s="17">
        <f>G73+(G73*Mortality!K8)</f>
        <v>0.25</v>
      </c>
      <c r="I73" s="17">
        <f>H73+(H73*Mortality!L8)</f>
        <v>0.25</v>
      </c>
      <c r="L73" s="8" t="s">
        <v>3</v>
      </c>
      <c r="M73" s="17">
        <f>(Mortality!D8+(Mortality!D8*Mortality!N8))*5</f>
        <v>0.25</v>
      </c>
      <c r="N73" s="17">
        <f>M73+(M73*Mortality!O8)</f>
        <v>0.25</v>
      </c>
      <c r="O73" s="17">
        <f>N73+(N73*Mortality!P8)</f>
        <v>0.25</v>
      </c>
      <c r="P73" s="17">
        <f>O73+(O73*Mortality!Q8)</f>
        <v>0.25</v>
      </c>
      <c r="Q73" s="17">
        <f>P73+(P73*Mortality!R8)</f>
        <v>0.25</v>
      </c>
      <c r="R73" s="17">
        <f>Q73+(Q73*Mortality!S8)</f>
        <v>0.25</v>
      </c>
      <c r="S73" s="17">
        <f>R73+(R73*Mortality!T8)</f>
        <v>0.25</v>
      </c>
    </row>
    <row r="74" spans="1:19" x14ac:dyDescent="0.25">
      <c r="B74" s="8" t="s">
        <v>4</v>
      </c>
      <c r="C74" s="17">
        <f>(Mortality!C9+(Mortality!C9*Mortality!F9))*5</f>
        <v>1.25</v>
      </c>
      <c r="D74" s="17">
        <f>C74+(C74*Mortality!G9)</f>
        <v>1.25</v>
      </c>
      <c r="E74" s="17">
        <f>D74+(D74*Mortality!H9)</f>
        <v>1.25</v>
      </c>
      <c r="F74" s="17">
        <f>E74+(E74*Mortality!I9)</f>
        <v>1.25</v>
      </c>
      <c r="G74" s="17">
        <f>F74+(F74*Mortality!J9)</f>
        <v>1.25</v>
      </c>
      <c r="H74" s="17">
        <f>G74+(G74*Mortality!K9)</f>
        <v>1.25</v>
      </c>
      <c r="I74" s="17">
        <f>H74+(H74*Mortality!L9)</f>
        <v>1.25</v>
      </c>
      <c r="L74" s="8" t="s">
        <v>4</v>
      </c>
      <c r="M74" s="17">
        <f>(Mortality!D9+(Mortality!D9*Mortality!N9))*5</f>
        <v>1.25</v>
      </c>
      <c r="N74" s="17">
        <f>M74+(M74*Mortality!O9)</f>
        <v>1.25</v>
      </c>
      <c r="O74" s="17">
        <f>N74+(N74*Mortality!P9)</f>
        <v>1.25</v>
      </c>
      <c r="P74" s="17">
        <f>O74+(O74*Mortality!Q9)</f>
        <v>1.25</v>
      </c>
      <c r="Q74" s="17">
        <f>P74+(P74*Mortality!R9)</f>
        <v>1.25</v>
      </c>
      <c r="R74" s="17">
        <f>Q74+(Q74*Mortality!S9)</f>
        <v>1.25</v>
      </c>
      <c r="S74" s="17">
        <f>R74+(R74*Mortality!T9)</f>
        <v>1.25</v>
      </c>
    </row>
    <row r="75" spans="1:19" x14ac:dyDescent="0.25">
      <c r="B75" s="8" t="s">
        <v>5</v>
      </c>
      <c r="C75" s="17">
        <f>(Mortality!C10+(Mortality!C10*Mortality!F10))*5</f>
        <v>2.5</v>
      </c>
      <c r="D75" s="17">
        <f>C75+(C75*Mortality!G10)</f>
        <v>2.5</v>
      </c>
      <c r="E75" s="17">
        <f>D75+(D75*Mortality!H10)</f>
        <v>2.5</v>
      </c>
      <c r="F75" s="17">
        <f>E75+(E75*Mortality!I10)</f>
        <v>2.5</v>
      </c>
      <c r="G75" s="17">
        <f>F75+(F75*Mortality!J10)</f>
        <v>2.5</v>
      </c>
      <c r="H75" s="17">
        <f>G75+(G75*Mortality!K10)</f>
        <v>2.5</v>
      </c>
      <c r="I75" s="17">
        <f>H75+(H75*Mortality!L10)</f>
        <v>2.5</v>
      </c>
      <c r="L75" s="8" t="s">
        <v>5</v>
      </c>
      <c r="M75" s="17">
        <f>(Mortality!D10+(Mortality!D10*Mortality!N10))*5</f>
        <v>2.5</v>
      </c>
      <c r="N75" s="17">
        <f>M75+(M75*Mortality!O10)</f>
        <v>2.5</v>
      </c>
      <c r="O75" s="17">
        <f>N75+(N75*Mortality!P10)</f>
        <v>2.5</v>
      </c>
      <c r="P75" s="17">
        <f>O75+(O75*Mortality!Q10)</f>
        <v>2.5</v>
      </c>
      <c r="Q75" s="17">
        <f>P75+(P75*Mortality!R10)</f>
        <v>2.5</v>
      </c>
      <c r="R75" s="17">
        <f>Q75+(Q75*Mortality!S10)</f>
        <v>2.5</v>
      </c>
      <c r="S75" s="17">
        <f>R75+(R75*Mortality!T10)</f>
        <v>2.5</v>
      </c>
    </row>
    <row r="76" spans="1:19" x14ac:dyDescent="0.25">
      <c r="B76" s="8" t="s">
        <v>6</v>
      </c>
      <c r="C76" s="17">
        <f>(Mortality!C11+(Mortality!C11*Mortality!F11))*5</f>
        <v>3.5</v>
      </c>
      <c r="D76" s="17">
        <f>C76+(C76*Mortality!G11)</f>
        <v>3.5</v>
      </c>
      <c r="E76" s="17">
        <f>D76+(D76*Mortality!H11)</f>
        <v>3.5</v>
      </c>
      <c r="F76" s="17">
        <f>E76+(E76*Mortality!I11)</f>
        <v>3.5</v>
      </c>
      <c r="G76" s="17">
        <f>F76+(F76*Mortality!J11)</f>
        <v>3.5</v>
      </c>
      <c r="H76" s="17">
        <f>G76+(G76*Mortality!K11)</f>
        <v>3.5</v>
      </c>
      <c r="I76" s="17">
        <f>H76+(H76*Mortality!L11)</f>
        <v>3.5</v>
      </c>
      <c r="L76" s="8" t="s">
        <v>6</v>
      </c>
      <c r="M76" s="17">
        <f>(Mortality!D11+(Mortality!D11*Mortality!N11))*5</f>
        <v>3.5</v>
      </c>
      <c r="N76" s="17">
        <f>M76+(M76*Mortality!O11)</f>
        <v>3.5</v>
      </c>
      <c r="O76" s="17">
        <f>N76+(N76*Mortality!P11)</f>
        <v>3.5</v>
      </c>
      <c r="P76" s="17">
        <f>O76+(O76*Mortality!Q11)</f>
        <v>3.5</v>
      </c>
      <c r="Q76" s="17">
        <f>P76+(P76*Mortality!R11)</f>
        <v>3.5</v>
      </c>
      <c r="R76" s="17">
        <f>Q76+(Q76*Mortality!S11)</f>
        <v>3.5</v>
      </c>
      <c r="S76" s="17">
        <f>R76+(R76*Mortality!T11)</f>
        <v>3.5</v>
      </c>
    </row>
    <row r="77" spans="1:19" x14ac:dyDescent="0.25">
      <c r="B77" s="8" t="s">
        <v>7</v>
      </c>
      <c r="C77" s="17">
        <f>(Mortality!C12+(Mortality!C12*Mortality!F12))*5</f>
        <v>3.5</v>
      </c>
      <c r="D77" s="17">
        <f>C77+(C77*Mortality!G12)</f>
        <v>3.5</v>
      </c>
      <c r="E77" s="17">
        <f>D77+(D77*Mortality!H12)</f>
        <v>3.5</v>
      </c>
      <c r="F77" s="17">
        <f>E77+(E77*Mortality!I12)</f>
        <v>3.5</v>
      </c>
      <c r="G77" s="17">
        <f>F77+(F77*Mortality!J12)</f>
        <v>3.5</v>
      </c>
      <c r="H77" s="17">
        <f>G77+(G77*Mortality!K12)</f>
        <v>3.5</v>
      </c>
      <c r="I77" s="17">
        <f>H77+(H77*Mortality!L12)</f>
        <v>3.5</v>
      </c>
      <c r="L77" s="8" t="s">
        <v>7</v>
      </c>
      <c r="M77" s="17">
        <f>(Mortality!D12+(Mortality!D12*Mortality!N12))*5</f>
        <v>3.5</v>
      </c>
      <c r="N77" s="17">
        <f>M77+(M77*Mortality!O12)</f>
        <v>3.5</v>
      </c>
      <c r="O77" s="17">
        <f>N77+(N77*Mortality!P12)</f>
        <v>3.5</v>
      </c>
      <c r="P77" s="17">
        <f>O77+(O77*Mortality!Q12)</f>
        <v>3.5</v>
      </c>
      <c r="Q77" s="17">
        <f>P77+(P77*Mortality!R12)</f>
        <v>3.5</v>
      </c>
      <c r="R77" s="17">
        <f>Q77+(Q77*Mortality!S12)</f>
        <v>3.5</v>
      </c>
      <c r="S77" s="17">
        <f>R77+(R77*Mortality!T12)</f>
        <v>3.5</v>
      </c>
    </row>
    <row r="78" spans="1:19" x14ac:dyDescent="0.25">
      <c r="B78" s="8" t="s">
        <v>8</v>
      </c>
      <c r="C78" s="17">
        <f>(Mortality!C13+(Mortality!C13*Mortality!F13))*5</f>
        <v>3.4561099999999998</v>
      </c>
      <c r="D78" s="17">
        <f>C78+(C78*Mortality!G13)</f>
        <v>3.4127703805999996</v>
      </c>
      <c r="E78" s="17">
        <f>D78+(D78*Mortality!H13)</f>
        <v>3.3699742400272754</v>
      </c>
      <c r="F78" s="17">
        <f>E78+(E78*Mortality!I13)</f>
        <v>3.3277147630573332</v>
      </c>
      <c r="G78" s="17">
        <f>F78+(F78*Mortality!J13)</f>
        <v>3.2859852199285942</v>
      </c>
      <c r="H78" s="17">
        <f>G78+(G78*Mortality!K13)</f>
        <v>3.2447789652706898</v>
      </c>
      <c r="I78" s="17">
        <f>H78+(H78*Mortality!L13)</f>
        <v>3.2040894370461954</v>
      </c>
      <c r="L78" s="8" t="s">
        <v>8</v>
      </c>
      <c r="M78" s="17">
        <f>(Mortality!D13+(Mortality!D13*Mortality!N13))*5</f>
        <v>3.4561099999999998</v>
      </c>
      <c r="N78" s="17">
        <f>M78+(M78*Mortality!O13)</f>
        <v>3.4127703805999996</v>
      </c>
      <c r="O78" s="17">
        <f>N78+(N78*Mortality!P13)</f>
        <v>3.3699742400272754</v>
      </c>
      <c r="P78" s="17">
        <f>O78+(O78*Mortality!Q13)</f>
        <v>3.3277147630573332</v>
      </c>
      <c r="Q78" s="17">
        <f>P78+(P78*Mortality!R13)</f>
        <v>3.2859852199285942</v>
      </c>
      <c r="R78" s="17">
        <f>Q78+(Q78*Mortality!S13)</f>
        <v>3.2447789652706898</v>
      </c>
      <c r="S78" s="17">
        <f>R78+(R78*Mortality!T13)</f>
        <v>3.2040894370461954</v>
      </c>
    </row>
    <row r="79" spans="1:19" x14ac:dyDescent="0.25">
      <c r="B79" s="8" t="s">
        <v>9</v>
      </c>
      <c r="C79" s="17">
        <f>(Mortality!C14+(Mortality!C14*Mortality!F14))*5</f>
        <v>4.9213000000000005</v>
      </c>
      <c r="D79" s="17">
        <f>C79+(C79*Mortality!G14)</f>
        <v>4.8438387380000005</v>
      </c>
      <c r="E79" s="17">
        <f>D79+(D79*Mortality!H14)</f>
        <v>4.7675967162638804</v>
      </c>
      <c r="F79" s="17">
        <f>E79+(E79*Mortality!I14)</f>
        <v>4.6925547439498869</v>
      </c>
      <c r="G79" s="17">
        <f>F79+(F79*Mortality!J14)</f>
        <v>4.6186939322801157</v>
      </c>
      <c r="H79" s="17">
        <f>G79+(G79*Mortality!K14)</f>
        <v>4.545995689786027</v>
      </c>
      <c r="I79" s="17">
        <f>H79+(H79*Mortality!L14)</f>
        <v>4.4744417176287952</v>
      </c>
      <c r="L79" s="8" t="s">
        <v>9</v>
      </c>
      <c r="M79" s="17">
        <f>(Mortality!D14+(Mortality!D14*Mortality!N14))*5</f>
        <v>4.9213000000000005</v>
      </c>
      <c r="N79" s="17">
        <f>M79+(M79*Mortality!O14)</f>
        <v>4.8438387380000005</v>
      </c>
      <c r="O79" s="17">
        <f>N79+(N79*Mortality!P14)</f>
        <v>4.7675967162638804</v>
      </c>
      <c r="P79" s="17">
        <f>O79+(O79*Mortality!Q14)</f>
        <v>4.6925547439498869</v>
      </c>
      <c r="Q79" s="17">
        <f>P79+(P79*Mortality!R14)</f>
        <v>4.6186939322801157</v>
      </c>
      <c r="R79" s="17">
        <f>Q79+(Q79*Mortality!S14)</f>
        <v>4.545995689786027</v>
      </c>
      <c r="S79" s="17">
        <f>R79+(R79*Mortality!T14)</f>
        <v>4.4744417176287952</v>
      </c>
    </row>
    <row r="80" spans="1:19" x14ac:dyDescent="0.25">
      <c r="B80" s="8" t="s">
        <v>10</v>
      </c>
      <c r="C80" s="17">
        <f>(Mortality!C15+(Mortality!C15*Mortality!F15))*5</f>
        <v>7.3634999999999993</v>
      </c>
      <c r="D80" s="17">
        <f>C80+(C80*Mortality!G15)</f>
        <v>7.2294842999999993</v>
      </c>
      <c r="E80" s="17">
        <f>D80+(D80*Mortality!H15)</f>
        <v>7.0979076857399992</v>
      </c>
      <c r="F80" s="17">
        <f>E80+(E80*Mortality!I15)</f>
        <v>6.9687257658595314</v>
      </c>
      <c r="G80" s="17">
        <f>F80+(F80*Mortality!J15)</f>
        <v>6.8418949569208882</v>
      </c>
      <c r="H80" s="17">
        <f>G80+(G80*Mortality!K15)</f>
        <v>6.7173724687049283</v>
      </c>
      <c r="I80" s="17">
        <f>H80+(H80*Mortality!L15)</f>
        <v>6.5951162897744986</v>
      </c>
      <c r="L80" s="8" t="s">
        <v>10</v>
      </c>
      <c r="M80" s="17">
        <f>(Mortality!D15+(Mortality!D15*Mortality!N15))*5</f>
        <v>7.3634999999999993</v>
      </c>
      <c r="N80" s="17">
        <f>M80+(M80*Mortality!O15)</f>
        <v>7.2294842999999993</v>
      </c>
      <c r="O80" s="17">
        <f>N80+(N80*Mortality!P15)</f>
        <v>7.0979076857399992</v>
      </c>
      <c r="P80" s="17">
        <f>O80+(O80*Mortality!Q15)</f>
        <v>6.9687257658595314</v>
      </c>
      <c r="Q80" s="17">
        <f>P80+(P80*Mortality!R15)</f>
        <v>6.8418949569208882</v>
      </c>
      <c r="R80" s="17">
        <f>Q80+(Q80*Mortality!S15)</f>
        <v>6.7173724687049283</v>
      </c>
      <c r="S80" s="17">
        <f>R80+(R80*Mortality!T15)</f>
        <v>6.5951162897744986</v>
      </c>
    </row>
    <row r="81" spans="1:20" x14ac:dyDescent="0.25">
      <c r="B81" s="8" t="s">
        <v>11</v>
      </c>
      <c r="C81" s="17">
        <f>(Mortality!C16+(Mortality!C16*Mortality!F16))*5</f>
        <v>9.8002000000000002</v>
      </c>
      <c r="D81" s="17">
        <f>C81+(C81*Mortality!G16)</f>
        <v>9.604392004000001</v>
      </c>
      <c r="E81" s="17">
        <f>D81+(D81*Mortality!H16)</f>
        <v>9.4124962517600803</v>
      </c>
      <c r="F81" s="17">
        <f>E81+(E81*Mortality!I16)</f>
        <v>9.2244345766499141</v>
      </c>
      <c r="G81" s="17">
        <f>F81+(F81*Mortality!J16)</f>
        <v>9.0401303738084486</v>
      </c>
      <c r="H81" s="17">
        <f>G81+(G81*Mortality!K16)</f>
        <v>8.8595085689397557</v>
      </c>
      <c r="I81" s="17">
        <f>H81+(H81*Mortality!L16)</f>
        <v>8.6824955877323386</v>
      </c>
      <c r="L81" s="8" t="s">
        <v>11</v>
      </c>
      <c r="M81" s="17">
        <f>(Mortality!D16+(Mortality!D16*Mortality!N16))*5</f>
        <v>9.8002000000000002</v>
      </c>
      <c r="N81" s="17">
        <f>M81+(M81*Mortality!O16)</f>
        <v>9.604392004000001</v>
      </c>
      <c r="O81" s="17">
        <f>N81+(N81*Mortality!P16)</f>
        <v>9.4124962517600803</v>
      </c>
      <c r="P81" s="17">
        <f>O81+(O81*Mortality!Q16)</f>
        <v>9.2244345766499141</v>
      </c>
      <c r="Q81" s="17">
        <f>P81+(P81*Mortality!R16)</f>
        <v>9.0401303738084486</v>
      </c>
      <c r="R81" s="17">
        <f>Q81+(Q81*Mortality!S16)</f>
        <v>8.8595085689397557</v>
      </c>
      <c r="S81" s="17">
        <f>R81+(R81*Mortality!T16)</f>
        <v>8.6824955877323386</v>
      </c>
    </row>
    <row r="82" spans="1:20" x14ac:dyDescent="0.25">
      <c r="B82" s="8" t="s">
        <v>12</v>
      </c>
      <c r="C82" s="17">
        <f>(Mortality!C17+(Mortality!C17*Mortality!F17))*5</f>
        <v>12.234750000000002</v>
      </c>
      <c r="D82" s="17">
        <f>C82+(C82*Mortality!G17)</f>
        <v>11.975128605000002</v>
      </c>
      <c r="E82" s="17">
        <f>D82+(D82*Mortality!H17)</f>
        <v>11.721016376001902</v>
      </c>
      <c r="F82" s="17">
        <f>E82+(E82*Mortality!I17)</f>
        <v>11.472296408503142</v>
      </c>
      <c r="G82" s="17">
        <f>F82+(F82*Mortality!J17)</f>
        <v>11.228854278714707</v>
      </c>
      <c r="H82" s="17">
        <f>G82+(G82*Mortality!K17)</f>
        <v>10.99057799092038</v>
      </c>
      <c r="I82" s="17">
        <f>H82+(H82*Mortality!L17)</f>
        <v>10.75735792595305</v>
      </c>
      <c r="L82" s="8" t="s">
        <v>12</v>
      </c>
      <c r="M82" s="17">
        <f>(Mortality!D17+(Mortality!D17*Mortality!N17))*5</f>
        <v>12.234750000000002</v>
      </c>
      <c r="N82" s="17">
        <f>M82+(M82*Mortality!O17)</f>
        <v>11.975128605000002</v>
      </c>
      <c r="O82" s="17">
        <f>N82+(N82*Mortality!P17)</f>
        <v>11.721016376001902</v>
      </c>
      <c r="P82" s="17">
        <f>O82+(O82*Mortality!Q17)</f>
        <v>11.472296408503142</v>
      </c>
      <c r="Q82" s="17">
        <f>P82+(P82*Mortality!R17)</f>
        <v>11.228854278714707</v>
      </c>
      <c r="R82" s="17">
        <f>Q82+(Q82*Mortality!S17)</f>
        <v>10.99057799092038</v>
      </c>
      <c r="S82" s="17">
        <f>R82+(R82*Mortality!T17)</f>
        <v>10.75735792595305</v>
      </c>
    </row>
    <row r="83" spans="1:20" x14ac:dyDescent="0.25">
      <c r="B83" s="8" t="s">
        <v>13</v>
      </c>
      <c r="C83" s="17">
        <f>(Mortality!C18+(Mortality!C18*Mortality!F18))*5</f>
        <v>24.432000000000002</v>
      </c>
      <c r="D83" s="17">
        <f>C83+(C83*Mortality!G18)</f>
        <v>23.876904960000001</v>
      </c>
      <c r="E83" s="17">
        <f>D83+(D83*Mortality!H18)</f>
        <v>23.3344216793088</v>
      </c>
      <c r="F83" s="17">
        <f>E83+(E83*Mortality!I18)</f>
        <v>22.804263618754906</v>
      </c>
      <c r="G83" s="17">
        <f>F83+(F83*Mortality!J18)</f>
        <v>22.286150749336795</v>
      </c>
      <c r="H83" s="17">
        <f>G83+(G83*Mortality!K18)</f>
        <v>21.779809404311862</v>
      </c>
      <c r="I83" s="17">
        <f>H83+(H83*Mortality!L18)</f>
        <v>21.284972134645898</v>
      </c>
      <c r="L83" s="8" t="s">
        <v>13</v>
      </c>
      <c r="M83" s="17">
        <f>(Mortality!D18+(Mortality!D18*Mortality!N18))*5</f>
        <v>24.432000000000002</v>
      </c>
      <c r="N83" s="17">
        <f>M83+(M83*Mortality!O18)</f>
        <v>23.876904960000001</v>
      </c>
      <c r="O83" s="17">
        <f>N83+(N83*Mortality!P18)</f>
        <v>23.3344216793088</v>
      </c>
      <c r="P83" s="17">
        <f>O83+(O83*Mortality!Q18)</f>
        <v>22.804263618754906</v>
      </c>
      <c r="Q83" s="17">
        <f>P83+(P83*Mortality!R18)</f>
        <v>22.286150749336795</v>
      </c>
      <c r="R83" s="17">
        <f>Q83+(Q83*Mortality!S18)</f>
        <v>21.779809404311862</v>
      </c>
      <c r="S83" s="17">
        <f>R83+(R83*Mortality!T18)</f>
        <v>21.284972134645898</v>
      </c>
    </row>
    <row r="84" spans="1:20" x14ac:dyDescent="0.25">
      <c r="B84" s="8" t="s">
        <v>14</v>
      </c>
      <c r="C84" s="17">
        <f>(Mortality!C19+(Mortality!C19*Mortality!F19))*5</f>
        <v>48.792000000000002</v>
      </c>
      <c r="D84" s="17">
        <f>C84+(C84*Mortality!G19)</f>
        <v>47.613185280000003</v>
      </c>
      <c r="E84" s="17">
        <f>D84+(D84*Mortality!H19)</f>
        <v>46.462850723635206</v>
      </c>
      <c r="F84" s="17">
        <f>E84+(E84*Mortality!I19)</f>
        <v>45.340308250152177</v>
      </c>
      <c r="G84" s="17">
        <f>F84+(F84*Mortality!J19)</f>
        <v>44.244886402828499</v>
      </c>
      <c r="H84" s="17">
        <f>G84+(G84*Mortality!K19)</f>
        <v>43.175929947336165</v>
      </c>
      <c r="I84" s="17">
        <f>H84+(H84*Mortality!L19)</f>
        <v>42.132799479808526</v>
      </c>
      <c r="L84" s="8" t="s">
        <v>14</v>
      </c>
      <c r="M84" s="17">
        <f>(Mortality!D19+(Mortality!D19*Mortality!N19))*5</f>
        <v>48.792000000000002</v>
      </c>
      <c r="N84" s="17">
        <f>M84+(M84*Mortality!O19)</f>
        <v>47.613185280000003</v>
      </c>
      <c r="O84" s="17">
        <f>N84+(N84*Mortality!P19)</f>
        <v>46.462850723635206</v>
      </c>
      <c r="P84" s="17">
        <f>O84+(O84*Mortality!Q19)</f>
        <v>45.340308250152177</v>
      </c>
      <c r="Q84" s="17">
        <f>P84+(P84*Mortality!R19)</f>
        <v>44.244886402828499</v>
      </c>
      <c r="R84" s="17">
        <f>Q84+(Q84*Mortality!S19)</f>
        <v>43.175929947336165</v>
      </c>
      <c r="S84" s="17">
        <f>R84+(R84*Mortality!T19)</f>
        <v>42.132799479808526</v>
      </c>
    </row>
    <row r="85" spans="1:20" x14ac:dyDescent="0.25">
      <c r="B85" s="8" t="s">
        <v>15</v>
      </c>
      <c r="C85" s="17">
        <f>(Mortality!C20+(Mortality!C20*Mortality!F20))*5</f>
        <v>97.582000000000008</v>
      </c>
      <c r="D85" s="17">
        <f>C85+(C85*Mortality!G20)</f>
        <v>95.222467240000014</v>
      </c>
      <c r="E85" s="17">
        <f>D85+(D85*Mortality!H20)</f>
        <v>92.919987982136817</v>
      </c>
      <c r="F85" s="17">
        <f>E85+(E85*Mortality!I20)</f>
        <v>90.673182672728743</v>
      </c>
      <c r="G85" s="17">
        <f>F85+(F85*Mortality!J20)</f>
        <v>88.480705115702165</v>
      </c>
      <c r="H85" s="17">
        <f>G85+(G85*Mortality!K20)</f>
        <v>86.341241666004493</v>
      </c>
      <c r="I85" s="17">
        <f>H85+(H85*Mortality!L20)</f>
        <v>84.253510442520508</v>
      </c>
      <c r="L85" s="8" t="s">
        <v>15</v>
      </c>
      <c r="M85" s="17">
        <f>(Mortality!D20+(Mortality!D20*Mortality!N20))*5</f>
        <v>73.186499999999995</v>
      </c>
      <c r="N85" s="17">
        <f>M85+(M85*Mortality!O20)</f>
        <v>71.416850429999997</v>
      </c>
      <c r="O85" s="17">
        <f>N85+(N85*Mortality!P20)</f>
        <v>69.689990986602595</v>
      </c>
      <c r="P85" s="17">
        <f>O85+(O85*Mortality!Q20)</f>
        <v>68.004887004546546</v>
      </c>
      <c r="Q85" s="17">
        <f>P85+(P85*Mortality!R20)</f>
        <v>66.360528836776609</v>
      </c>
      <c r="R85" s="17">
        <f>Q85+(Q85*Mortality!S20)</f>
        <v>64.755931249503348</v>
      </c>
      <c r="S85" s="17">
        <f>R85+(R85*Mortality!T20)</f>
        <v>63.190132831890359</v>
      </c>
    </row>
    <row r="86" spans="1:20" x14ac:dyDescent="0.25">
      <c r="B86" s="8" t="s">
        <v>16</v>
      </c>
      <c r="C86" s="17">
        <f>(Mortality!C21+(Mortality!C21*Mortality!F21))*5</f>
        <v>146.68200000000002</v>
      </c>
      <c r="D86" s="17">
        <f>C86+(C86*Mortality!G21)</f>
        <v>143.43739416000003</v>
      </c>
      <c r="E86" s="17">
        <f>D86+(D86*Mortality!H21)</f>
        <v>140.26455900118083</v>
      </c>
      <c r="F86" s="17">
        <f>E86+(E86*Mortality!I21)</f>
        <v>137.16190695607472</v>
      </c>
      <c r="G86" s="17">
        <f>F86+(F86*Mortality!J21)</f>
        <v>134.12788557420635</v>
      </c>
      <c r="H86" s="17">
        <f>G86+(G86*Mortality!K21)</f>
        <v>131.16097674530491</v>
      </c>
      <c r="I86" s="17">
        <f>H86+(H86*Mortality!L21)</f>
        <v>128.25969593969876</v>
      </c>
      <c r="L86" s="8" t="s">
        <v>16</v>
      </c>
      <c r="M86" s="17">
        <f>(Mortality!D21+(Mortality!D21*Mortality!N21))*5</f>
        <v>122.235</v>
      </c>
      <c r="N86" s="17">
        <f>M86+(M86*Mortality!O21)</f>
        <v>119.53116179999999</v>
      </c>
      <c r="O86" s="17">
        <f>N86+(N86*Mortality!P21)</f>
        <v>116.88713250098399</v>
      </c>
      <c r="P86" s="17">
        <f>O86+(O86*Mortality!Q21)</f>
        <v>114.30158913006223</v>
      </c>
      <c r="Q86" s="17">
        <f>P86+(P86*Mortality!R21)</f>
        <v>111.77323797850525</v>
      </c>
      <c r="R86" s="17">
        <f>Q86+(Q86*Mortality!S21)</f>
        <v>109.30081395442072</v>
      </c>
      <c r="S86" s="17">
        <f>R86+(R86*Mortality!T21)</f>
        <v>106.88307994974893</v>
      </c>
    </row>
    <row r="87" spans="1:20" x14ac:dyDescent="0.25">
      <c r="B87" s="8" t="s">
        <v>17</v>
      </c>
      <c r="C87" s="17">
        <f>(Mortality!C22+(Mortality!C22*Mortality!F22))*5</f>
        <v>245.46500000000003</v>
      </c>
      <c r="D87" s="17">
        <f>C87+(C87*Mortality!G22)</f>
        <v>241.01226490000002</v>
      </c>
      <c r="E87" s="17">
        <f>D87+(D87*Mortality!H22)</f>
        <v>236.64030241471403</v>
      </c>
      <c r="F87" s="17">
        <f>E87+(E87*Mortality!I22)</f>
        <v>232.34764732891111</v>
      </c>
      <c r="G87" s="17">
        <f>F87+(F87*Mortality!J22)</f>
        <v>228.13286100636466</v>
      </c>
      <c r="H87" s="17">
        <f>G87+(G87*Mortality!K22)</f>
        <v>223.99453090770922</v>
      </c>
      <c r="I87" s="17">
        <f>H87+(H87*Mortality!L22)</f>
        <v>219.93127011704337</v>
      </c>
      <c r="L87" s="8" t="s">
        <v>17</v>
      </c>
      <c r="M87" s="17">
        <f>(Mortality!D22+(Mortality!D22*Mortality!N22))*5</f>
        <v>220.91849999999999</v>
      </c>
      <c r="N87" s="17">
        <f>M87+(M87*Mortality!O22)</f>
        <v>216.91103841</v>
      </c>
      <c r="O87" s="17">
        <f>N87+(N87*Mortality!P22)</f>
        <v>212.97627217324259</v>
      </c>
      <c r="P87" s="17">
        <f>O87+(O87*Mortality!Q22)</f>
        <v>209.11288259601997</v>
      </c>
      <c r="Q87" s="17">
        <f>P87+(P87*Mortality!R22)</f>
        <v>205.31957490572816</v>
      </c>
      <c r="R87" s="17">
        <f>Q87+(Q87*Mortality!S22)</f>
        <v>201.59507781693824</v>
      </c>
      <c r="S87" s="17">
        <f>R87+(R87*Mortality!T22)</f>
        <v>197.93814310533898</v>
      </c>
    </row>
    <row r="88" spans="1:20" x14ac:dyDescent="0.25">
      <c r="B88" s="8" t="s">
        <v>18</v>
      </c>
      <c r="C88" s="17">
        <f>(Mortality!C23+(Mortality!C23*Mortality!F23))*5</f>
        <v>612.5</v>
      </c>
      <c r="D88" s="17">
        <f>C88+(C88*Mortality!G23)</f>
        <v>600.25</v>
      </c>
      <c r="E88" s="17">
        <f>D88+(D88*Mortality!H23)</f>
        <v>588.245</v>
      </c>
      <c r="F88" s="17">
        <f>E88+(E88*Mortality!I23)</f>
        <v>576.48009999999999</v>
      </c>
      <c r="G88" s="17">
        <f>F88+(F88*Mortality!J23)</f>
        <v>564.95049800000004</v>
      </c>
      <c r="H88" s="17">
        <f>G88+(G88*Mortality!K23)</f>
        <v>553.65148804</v>
      </c>
      <c r="I88" s="17">
        <f>H88+(H88*Mortality!L23)</f>
        <v>542.57845827920005</v>
      </c>
      <c r="L88" s="8" t="s">
        <v>18</v>
      </c>
      <c r="M88" s="17">
        <f>(Mortality!D23+(Mortality!D23*Mortality!N23))*5</f>
        <v>490</v>
      </c>
      <c r="N88" s="17">
        <f>M88+(M88*Mortality!O23)</f>
        <v>480.2</v>
      </c>
      <c r="O88" s="17">
        <f>N88+(N88*Mortality!P23)</f>
        <v>470.596</v>
      </c>
      <c r="P88" s="17">
        <f>O88+(O88*Mortality!Q23)</f>
        <v>461.18407999999999</v>
      </c>
      <c r="Q88" s="17">
        <f>P88+(P88*Mortality!R23)</f>
        <v>451.96039839999997</v>
      </c>
      <c r="R88" s="17">
        <f>Q88+(Q88*Mortality!S23)</f>
        <v>442.921190432</v>
      </c>
      <c r="S88" s="17">
        <f>R88+(R88*Mortality!T23)</f>
        <v>434.06276662336001</v>
      </c>
    </row>
    <row r="89" spans="1:20" x14ac:dyDescent="0.25">
      <c r="B89" s="9" t="s">
        <v>19</v>
      </c>
      <c r="C89" s="17">
        <f>(Mortality!C24+(Mortality!C24*Mortality!F24))*5</f>
        <v>2082.5</v>
      </c>
      <c r="D89" s="17">
        <f>C89+(C89*Mortality!G24)</f>
        <v>2040.85</v>
      </c>
      <c r="E89" s="17">
        <f>D89+(D89*Mortality!H24)</f>
        <v>2000.0329999999999</v>
      </c>
      <c r="F89" s="17">
        <f>E89+(E89*Mortality!I24)</f>
        <v>1960.03234</v>
      </c>
      <c r="G89" s="17">
        <f>F89+(F89*Mortality!J24)</f>
        <v>1920.8316932</v>
      </c>
      <c r="H89" s="17">
        <f>G89+(G89*Mortality!K24)</f>
        <v>1882.415059336</v>
      </c>
      <c r="I89" s="17">
        <f>H89+(H89*Mortality!L24)</f>
        <v>1844.7667581492801</v>
      </c>
      <c r="L89" s="9" t="s">
        <v>19</v>
      </c>
      <c r="M89" s="17">
        <f>(Mortality!D24+(Mortality!D24*Mortality!N24))*5</f>
        <v>1960</v>
      </c>
      <c r="N89" s="17">
        <f>M89+(M89*Mortality!O24)</f>
        <v>1920.8</v>
      </c>
      <c r="O89" s="17">
        <f>N89+(N89*Mortality!P24)</f>
        <v>1882.384</v>
      </c>
      <c r="P89" s="17">
        <f>O89+(O89*Mortality!Q24)</f>
        <v>1844.73632</v>
      </c>
      <c r="Q89" s="17">
        <f>P89+(P89*Mortality!R24)</f>
        <v>1807.8415935999999</v>
      </c>
      <c r="R89" s="17">
        <f>Q89+(Q89*Mortality!S24)</f>
        <v>1771.684761728</v>
      </c>
      <c r="S89" s="17">
        <f>R89+(R89*Mortality!T24)</f>
        <v>1736.25106649344</v>
      </c>
    </row>
    <row r="90" spans="1:20" x14ac:dyDescent="0.25">
      <c r="C90" s="17">
        <f>SUM(C71:C89)</f>
        <v>3311.9788600000002</v>
      </c>
      <c r="D90" s="17">
        <f t="shared" ref="D90:I90" si="19">SUM(D71:D89)</f>
        <v>3245.5778305675999</v>
      </c>
      <c r="E90" s="17">
        <f t="shared" si="19"/>
        <v>3180.519113070769</v>
      </c>
      <c r="F90" s="17">
        <f t="shared" si="19"/>
        <v>3116.7754750846416</v>
      </c>
      <c r="G90" s="17">
        <f t="shared" si="19"/>
        <v>3054.3202388100913</v>
      </c>
      <c r="H90" s="17">
        <f t="shared" si="19"/>
        <v>2993.1272697302884</v>
      </c>
      <c r="I90" s="17">
        <f t="shared" si="19"/>
        <v>2933.1709655003324</v>
      </c>
      <c r="M90" s="17">
        <f>SUM(M71:M89)</f>
        <v>2993.58986</v>
      </c>
      <c r="N90" s="17">
        <f t="shared" ref="N90:S90" si="20">SUM(N71:N89)</f>
        <v>2933.6647549075997</v>
      </c>
      <c r="O90" s="17">
        <f t="shared" si="20"/>
        <v>2874.9496593335662</v>
      </c>
      <c r="P90" s="17">
        <f t="shared" si="20"/>
        <v>2817.4200568575557</v>
      </c>
      <c r="Q90" s="17">
        <f t="shared" si="20"/>
        <v>2761.051929634828</v>
      </c>
      <c r="R90" s="17">
        <f t="shared" si="20"/>
        <v>2705.8217482161322</v>
      </c>
      <c r="S90" s="17">
        <f t="shared" si="20"/>
        <v>2651.7064615763675</v>
      </c>
    </row>
    <row r="91" spans="1:20" x14ac:dyDescent="0.25">
      <c r="A91" s="13" t="s">
        <v>37</v>
      </c>
      <c r="B91" s="13"/>
      <c r="C91" s="13"/>
      <c r="D91" s="13"/>
      <c r="E91" s="13"/>
      <c r="F91" s="13"/>
      <c r="G91" s="13"/>
      <c r="H91" s="13"/>
      <c r="I91" s="13"/>
      <c r="J91" s="13"/>
      <c r="K91" s="13" t="s">
        <v>37</v>
      </c>
      <c r="L91" s="13"/>
      <c r="M91" s="13"/>
      <c r="N91" s="13"/>
      <c r="O91" s="13"/>
      <c r="P91" s="13"/>
      <c r="Q91" s="13"/>
      <c r="R91" s="13"/>
      <c r="S91" s="13"/>
      <c r="T91" s="13"/>
    </row>
    <row r="92" spans="1:20" x14ac:dyDescent="0.25">
      <c r="B92" s="13" t="s">
        <v>0</v>
      </c>
      <c r="C92" s="13" t="s">
        <v>41</v>
      </c>
      <c r="D92" s="13" t="s">
        <v>42</v>
      </c>
      <c r="E92" s="13" t="s">
        <v>43</v>
      </c>
      <c r="F92" s="13" t="s">
        <v>44</v>
      </c>
      <c r="G92" s="13" t="s">
        <v>45</v>
      </c>
      <c r="H92" s="13" t="s">
        <v>46</v>
      </c>
      <c r="I92" s="13" t="s">
        <v>63</v>
      </c>
      <c r="L92" s="13" t="s">
        <v>21</v>
      </c>
      <c r="M92" s="13" t="s">
        <v>41</v>
      </c>
      <c r="N92" s="13" t="s">
        <v>42</v>
      </c>
      <c r="O92" s="13" t="s">
        <v>43</v>
      </c>
      <c r="P92" s="13" t="s">
        <v>44</v>
      </c>
      <c r="Q92" s="13" t="s">
        <v>45</v>
      </c>
      <c r="R92" s="13" t="s">
        <v>46</v>
      </c>
      <c r="S92" s="13" t="s">
        <v>63</v>
      </c>
    </row>
    <row r="93" spans="1:20" x14ac:dyDescent="0.25">
      <c r="B93" s="8" t="s">
        <v>1</v>
      </c>
      <c r="C93" s="17">
        <f>C4*((Migration!$C4*(1+Migration!C29))/1000)+C4*((Migration!$E4*(1+Migration!K29))/1000)</f>
        <v>1.875</v>
      </c>
      <c r="D93" s="17">
        <f>D4*((Migration!$C4*(1+Migration!D29))/1000)+D4*((Migration!$E4*(1+Migration!L29))/1000)</f>
        <v>1.9667852109445172</v>
      </c>
      <c r="E93" s="17">
        <f>E4*((Migration!$C4*(1+Migration!E29))/1000)+E4*((Migration!$E4*(1+Migration!M29))/1000)</f>
        <v>1.8635691536477066</v>
      </c>
      <c r="F93" s="17">
        <f>F4*((Migration!$C4*(1+Migration!F29))/1000)+F4*((Migration!$E4*(1+Migration!N29))/1000)</f>
        <v>1.8117303793310406</v>
      </c>
      <c r="G93" s="17">
        <f>G4*((Migration!$C4*(1+Migration!G29))/1000)+G4*((Migration!$E4*(1+Migration!O29))/1000)</f>
        <v>1.7958911908345461</v>
      </c>
      <c r="H93" s="17">
        <f>H4*((Migration!$C4*(1+Migration!H29))/1000)+H4*((Migration!$E4*(1+Migration!P29))/1000)</f>
        <v>1.772284904598195</v>
      </c>
      <c r="I93" s="17">
        <f>I4*((Migration!$C4*(1+Migration!I29))/1000)+I4*((Migration!$E4*(1+Migration!Q29))/1000)</f>
        <v>1.7280441999359586</v>
      </c>
      <c r="L93" s="8" t="s">
        <v>1</v>
      </c>
      <c r="M93" s="17">
        <f>M4*((Migration!$D4*(1+Migration!C29))/1000)+M4*((Migration!$F4*(1+Migration!K29))/1000)</f>
        <v>1.875</v>
      </c>
      <c r="N93" s="17">
        <f>N4*((Migration!$D4*(1+Migration!D29))/1000)+N4*((Migration!$F4*(1+Migration!L29))/1000)</f>
        <v>1.8169363485641687</v>
      </c>
      <c r="O93" s="17">
        <f>O4*((Migration!$D4*(1+Migration!E29))/1000)+O4*((Migration!$F4*(1+Migration!M29))/1000)</f>
        <v>1.7202321033671142</v>
      </c>
      <c r="P93" s="17">
        <f>P4*((Migration!$D4*(1+Migration!F29))/1000)+P4*((Migration!$F4*(1+Migration!N29))/1000)</f>
        <v>1.6723666482286532</v>
      </c>
      <c r="Q93" s="17">
        <f>Q4*((Migration!$D4*(1+Migration!G29))/1000)+Q4*((Migration!$F4*(1+Migration!O29))/1000)</f>
        <v>1.6577457160588116</v>
      </c>
      <c r="R93" s="17">
        <f>R4*((Migration!$D4*(1+Migration!H29))/1000)+R4*((Migration!$F4*(1+Migration!P29))/1000)</f>
        <v>1.6359552965666024</v>
      </c>
      <c r="S93" s="17">
        <f>S4*((Migration!$D4*(1+Migration!I29))/1000)+S4*((Migration!$F4*(1+Migration!Q29))/1000)</f>
        <v>1.5951177230179523</v>
      </c>
    </row>
    <row r="94" spans="1:20" x14ac:dyDescent="0.25">
      <c r="B94" s="8" t="s">
        <v>2</v>
      </c>
      <c r="C94" s="17">
        <f>C5*((Migration!$C5*(1+Migration!C30))/1000)+C5*((Migration!$E5*(1+Migration!K30))/1000)</f>
        <v>0.64999999999999991</v>
      </c>
      <c r="D94" s="17">
        <f>D5*((Migration!$C5*(1+Migration!D30))/1000)+D5*((Migration!$E5*(1+Migration!L30))/1000)</f>
        <v>0.63124999999999964</v>
      </c>
      <c r="E94" s="17">
        <f>E5*((Migration!$C5*(1+Migration!E30))/1000)+E5*((Migration!$E5*(1+Migration!M30))/1000)</f>
        <v>0.66215102101798706</v>
      </c>
      <c r="F94" s="17">
        <f>F5*((Migration!$C5*(1+Migration!F30))/1000)+F5*((Migration!$E5*(1+Migration!N30))/1000)</f>
        <v>0.62740161506139414</v>
      </c>
      <c r="G94" s="17">
        <f>G5*((Migration!$C5*(1+Migration!G30))/1000)+G5*((Migration!$E5*(1+Migration!O30))/1000)</f>
        <v>0.60994922770811666</v>
      </c>
      <c r="H94" s="17">
        <f>H5*((Migration!$C5*(1+Migration!H30))/1000)+H5*((Migration!$E5*(1+Migration!P30))/1000)</f>
        <v>0.60461670091429687</v>
      </c>
      <c r="I94" s="17">
        <f>I5*((Migration!$C5*(1+Migration!I30))/1000)+I5*((Migration!$E5*(1+Migration!Q30))/1000)</f>
        <v>0.59666925121472536</v>
      </c>
      <c r="L94" s="8" t="s">
        <v>2</v>
      </c>
      <c r="M94" s="17">
        <f>M5*((Migration!$D5*(1+Migration!C30))/1000)+M5*((Migration!$F5*(1+Migration!K30))/1000)</f>
        <v>0.64999999999999991</v>
      </c>
      <c r="N94" s="17">
        <f>N5*((Migration!$D5*(1+Migration!D30))/1000)+N5*((Migration!$F5*(1+Migration!L30))/1000)</f>
        <v>0.63124999999999964</v>
      </c>
      <c r="O94" s="17">
        <f>O5*((Migration!$D5*(1+Migration!E30))/1000)+O5*((Migration!$F5*(1+Migration!M30))/1000)</f>
        <v>0.6117019040166034</v>
      </c>
      <c r="P94" s="17">
        <f>P5*((Migration!$D5*(1+Migration!F30))/1000)+P5*((Migration!$F5*(1+Migration!N30))/1000)</f>
        <v>0.57914480813359459</v>
      </c>
      <c r="Q94" s="17">
        <f>Q5*((Migration!$D5*(1+Migration!G30))/1000)+Q5*((Migration!$F5*(1+Migration!O30))/1000)</f>
        <v>0.56303010490364613</v>
      </c>
      <c r="R94" s="17">
        <f>R5*((Migration!$D5*(1+Migration!H30))/1000)+R5*((Migration!$F5*(1+Migration!P30))/1000)</f>
        <v>0.55810772440646605</v>
      </c>
      <c r="S94" s="17">
        <f>S5*((Migration!$D5*(1+Migration!I30))/1000)+S5*((Migration!$F5*(1+Migration!Q30))/1000)</f>
        <v>0.5507716165107559</v>
      </c>
    </row>
    <row r="95" spans="1:20" x14ac:dyDescent="0.25">
      <c r="B95" s="8" t="s">
        <v>3</v>
      </c>
      <c r="C95" s="17">
        <f>C6*((Migration!$C6*(1+Migration!C31))/1000)+C6*((Migration!$E6*(1+Migration!K31))/1000)</f>
        <v>0</v>
      </c>
      <c r="D95" s="17">
        <f>D6*((Migration!$C6*(1+Migration!D31))/1000)+D6*((Migration!$E6*(1+Migration!L31))/1000)</f>
        <v>0</v>
      </c>
      <c r="E95" s="17">
        <f>E6*((Migration!$C6*(1+Migration!E31))/1000)+E6*((Migration!$E6*(1+Migration!M31))/1000)</f>
        <v>0</v>
      </c>
      <c r="F95" s="17">
        <f>F6*((Migration!$C6*(1+Migration!F31))/1000)+F6*((Migration!$E6*(1+Migration!N31))/1000)</f>
        <v>0</v>
      </c>
      <c r="G95" s="17">
        <f>G6*((Migration!$C6*(1+Migration!G31))/1000)+G6*((Migration!$E6*(1+Migration!O31))/1000)</f>
        <v>0</v>
      </c>
      <c r="H95" s="17">
        <f>H6*((Migration!$C6*(1+Migration!H31))/1000)+H6*((Migration!$E6*(1+Migration!P31))/1000)</f>
        <v>0</v>
      </c>
      <c r="I95" s="17">
        <f>I6*((Migration!$C6*(1+Migration!I31))/1000)+I6*((Migration!$E6*(1+Migration!Q31))/1000)</f>
        <v>0</v>
      </c>
      <c r="L95" s="8" t="s">
        <v>3</v>
      </c>
      <c r="M95" s="17">
        <f>M6*((Migration!$D6*(1+Migration!C31))/1000)+M6*((Migration!$F6*(1+Migration!K31))/1000)</f>
        <v>0</v>
      </c>
      <c r="N95" s="17">
        <f>N6*((Migration!$D6*(1+Migration!D31))/1000)+N6*((Migration!$F6*(1+Migration!L31))/1000)</f>
        <v>0</v>
      </c>
      <c r="O95" s="17">
        <f>O6*((Migration!$D6*(1+Migration!E31))/1000)+O6*((Migration!$F6*(1+Migration!M31))/1000)</f>
        <v>0</v>
      </c>
      <c r="P95" s="17">
        <f>P6*((Migration!$D6*(1+Migration!F31))/1000)+P6*((Migration!$F6*(1+Migration!N31))/1000)</f>
        <v>0</v>
      </c>
      <c r="Q95" s="17">
        <f>Q6*((Migration!$D6*(1+Migration!G31))/1000)+Q6*((Migration!$F6*(1+Migration!O31))/1000)</f>
        <v>0</v>
      </c>
      <c r="R95" s="17">
        <f>R6*((Migration!$D6*(1+Migration!H31))/1000)+R6*((Migration!$F6*(1+Migration!P31))/1000)</f>
        <v>0</v>
      </c>
      <c r="S95" s="17">
        <f>S6*((Migration!$D6*(1+Migration!I31))/1000)+S6*((Migration!$F6*(1+Migration!Q31))/1000)</f>
        <v>0</v>
      </c>
    </row>
    <row r="96" spans="1:20" x14ac:dyDescent="0.25">
      <c r="B96" s="8" t="s">
        <v>4</v>
      </c>
      <c r="C96" s="17">
        <f>C7*((Migration!$C7*(1+Migration!C32))/1000)+C7*((Migration!$E7*(1+Migration!K32))/1000)</f>
        <v>0.75</v>
      </c>
      <c r="D96" s="17">
        <f>D7*((Migration!$C7*(1+Migration!D32))/1000)+D7*((Migration!$E7*(1+Migration!L32))/1000)</f>
        <v>0.69982500000000059</v>
      </c>
      <c r="E96" s="17">
        <f>E7*((Migration!$C7*(1+Migration!E32))/1000)+E7*((Migration!$E7*(1+Migration!M32))/1000)</f>
        <v>0.65292422812500028</v>
      </c>
      <c r="F96" s="17">
        <f>F7*((Migration!$C7*(1+Migration!F32))/1000)+F7*((Migration!$E7*(1+Migration!N32))/1000)</f>
        <v>0.63408987539062522</v>
      </c>
      <c r="G96" s="17">
        <f>G7*((Migration!$C7*(1+Migration!G32))/1000)+G7*((Migration!$E7*(1+Migration!O32))/1000)</f>
        <v>0.6651299143082321</v>
      </c>
      <c r="H96" s="17">
        <f>H7*((Migration!$C7*(1+Migration!H32))/1000)+H7*((Migration!$E7*(1+Migration!P32))/1000)</f>
        <v>0.63022417728975366</v>
      </c>
      <c r="I96" s="17">
        <f>I7*((Migration!$C7*(1+Migration!I32))/1000)+I7*((Migration!$E7*(1+Migration!Q32))/1000)</f>
        <v>0.61269327491809555</v>
      </c>
      <c r="L96" s="8" t="s">
        <v>4</v>
      </c>
      <c r="M96" s="17">
        <f>M7*((Migration!$D7*(1+Migration!C32))/1000)+M7*((Migration!$F7*(1+Migration!K32))/1000)</f>
        <v>-2.0249999999999995</v>
      </c>
      <c r="N96" s="17">
        <f>N7*((Migration!$D7*(1+Migration!D32))/1000)+N7*((Migration!$F7*(1+Migration!L32))/1000)</f>
        <v>-2.099475</v>
      </c>
      <c r="O96" s="17">
        <f>O7*((Migration!$D7*(1+Migration!E32))/1000)+O7*((Migration!$F7*(1+Migration!M32))/1000)</f>
        <v>-1.958772684375</v>
      </c>
      <c r="P96" s="17">
        <f>P7*((Migration!$D7*(1+Migration!F32))/1000)+P7*((Migration!$F7*(1+Migration!N32))/1000)</f>
        <v>-1.9022696261718748</v>
      </c>
      <c r="Q96" s="17">
        <f>Q7*((Migration!$D7*(1+Migration!G32))/1000)+Q7*((Migration!$F7*(1+Migration!O32))/1000)</f>
        <v>-1.8433615085660016</v>
      </c>
      <c r="R96" s="17">
        <f>R7*((Migration!$D7*(1+Migration!H32))/1000)+R7*((Migration!$F7*(1+Migration!P32))/1000)</f>
        <v>-1.7452508161072089</v>
      </c>
      <c r="S96" s="17">
        <f>S7*((Migration!$D7*(1+Migration!I32))/1000)+S7*((Migration!$F7*(1+Migration!Q32))/1000)</f>
        <v>-1.6966892153323903</v>
      </c>
    </row>
    <row r="97" spans="2:19" x14ac:dyDescent="0.25">
      <c r="B97" s="8" t="s">
        <v>5</v>
      </c>
      <c r="C97" s="17">
        <f>C8*((Migration!$C8*(1+Migration!C33))/1000)+C8*((Migration!$E8*(1+Migration!K33))/1000)</f>
        <v>-4.6500000000000021</v>
      </c>
      <c r="D97" s="17">
        <f>D8*((Migration!$C8*(1+Migration!D33))/1000)+D8*((Migration!$E8*(1+Migration!L33))/1000)</f>
        <v>-4.5168749999999989</v>
      </c>
      <c r="E97" s="17">
        <f>E8*((Migration!$C8*(1+Migration!E33))/1000)+E8*((Migration!$E8*(1+Migration!M33))/1000)</f>
        <v>-4.2146960624999998</v>
      </c>
      <c r="F97" s="17">
        <f>F8*((Migration!$C8*(1+Migration!F33))/1000)+F8*((Migration!$E8*(1+Migration!N33))/1000)</f>
        <v>-3.9322361638828109</v>
      </c>
      <c r="G97" s="17">
        <f>G8*((Migration!$C8*(1+Migration!G33))/1000)+G8*((Migration!$E8*(1+Migration!O33))/1000)</f>
        <v>-3.8188062745400373</v>
      </c>
      <c r="H97" s="17">
        <f>H8*((Migration!$C8*(1+Migration!H33))/1000)+H8*((Migration!$E8*(1+Migration!P33))/1000)</f>
        <v>-4.0057449089213186</v>
      </c>
      <c r="I97" s="17">
        <f>I8*((Migration!$C8*(1+Migration!I33))/1000)+I8*((Migration!$E8*(1+Migration!Q33))/1000)</f>
        <v>-3.7955251077275367</v>
      </c>
      <c r="L97" s="8" t="s">
        <v>5</v>
      </c>
      <c r="M97" s="17">
        <f>M8*((Migration!$D8*(1+Migration!C33))/1000)+M8*((Migration!$F8*(1+Migration!K33))/1000)</f>
        <v>-9.0999999999999979</v>
      </c>
      <c r="N97" s="17">
        <f>N8*((Migration!$D8*(1+Migration!D33))/1000)+N8*((Migration!$F8*(1+Migration!L33))/1000)</f>
        <v>-9.2964375000000015</v>
      </c>
      <c r="O97" s="17">
        <f>O8*((Migration!$D8*(1+Migration!E33))/1000)+O8*((Migration!$F8*(1+Migration!M33))/1000)</f>
        <v>-9.6383398124999982</v>
      </c>
      <c r="P97" s="17">
        <f>P8*((Migration!$D8*(1+Migration!F33))/1000)+P8*((Migration!$F8*(1+Migration!N33))/1000)</f>
        <v>-8.9923989318515627</v>
      </c>
      <c r="Q97" s="17">
        <f>Q8*((Migration!$D8*(1+Migration!G33))/1000)+Q8*((Migration!$F8*(1+Migration!O33))/1000)</f>
        <v>-8.7330028088173837</v>
      </c>
      <c r="R97" s="17">
        <f>R8*((Migration!$D8*(1+Migration!H33))/1000)+R8*((Migration!$F8*(1+Migration!P33))/1000)</f>
        <v>-8.4625654589084167</v>
      </c>
      <c r="S97" s="17">
        <f>S8*((Migration!$D8*(1+Migration!I33))/1000)+S8*((Migration!$F8*(1+Migration!Q33))/1000)</f>
        <v>-8.0121556216121803</v>
      </c>
    </row>
    <row r="98" spans="2:19" x14ac:dyDescent="0.25">
      <c r="B98" s="8" t="s">
        <v>6</v>
      </c>
      <c r="C98" s="17">
        <f>C9*((Migration!$C9*(1+Migration!C34))/1000)+C9*((Migration!$E9*(1+Migration!K34))/1000)</f>
        <v>0</v>
      </c>
      <c r="D98" s="17">
        <f>D9*((Migration!$C9*(1+Migration!D34))/1000)+D9*((Migration!$E9*(1+Migration!L34))/1000)</f>
        <v>0</v>
      </c>
      <c r="E98" s="17">
        <f>E9*((Migration!$C9*(1+Migration!E34))/1000)+E9*((Migration!$E9*(1+Migration!M34))/1000)</f>
        <v>0</v>
      </c>
      <c r="F98" s="17">
        <f>F9*((Migration!$C9*(1+Migration!F34))/1000)+F9*((Migration!$E9*(1+Migration!N34))/1000)</f>
        <v>0</v>
      </c>
      <c r="G98" s="17">
        <f>G9*((Migration!$C9*(1+Migration!G34))/1000)+G9*((Migration!$E9*(1+Migration!O34))/1000)</f>
        <v>0</v>
      </c>
      <c r="H98" s="17">
        <f>H9*((Migration!$C9*(1+Migration!H34))/1000)+H9*((Migration!$E9*(1+Migration!P34))/1000)</f>
        <v>0</v>
      </c>
      <c r="I98" s="17">
        <f>I9*((Migration!$C9*(1+Migration!I34))/1000)+I9*((Migration!$E9*(1+Migration!Q34))/1000)</f>
        <v>0</v>
      </c>
      <c r="L98" s="8" t="s">
        <v>6</v>
      </c>
      <c r="M98" s="17">
        <f>M9*((Migration!$D9*(1+Migration!C34))/1000)+M9*((Migration!$F9*(1+Migration!K34))/1000)</f>
        <v>-6.75</v>
      </c>
      <c r="N98" s="17">
        <f>N9*((Migration!$D9*(1+Migration!D34))/1000)+N9*((Migration!$F9*(1+Migration!L34))/1000)</f>
        <v>-6.0287500000000005</v>
      </c>
      <c r="O98" s="17">
        <f>O9*((Migration!$D9*(1+Migration!E34))/1000)+O9*((Migration!$F9*(1+Migration!M34))/1000)</f>
        <v>-6.1588898437499981</v>
      </c>
      <c r="P98" s="17">
        <f>P9*((Migration!$D9*(1+Migration!F34))/1000)+P9*((Migration!$F9*(1+Migration!N34))/1000)</f>
        <v>-6.3854001257812474</v>
      </c>
      <c r="Q98" s="17">
        <f>Q9*((Migration!$D9*(1+Migration!G34))/1000)+Q9*((Migration!$F9*(1+Migration!O34))/1000)</f>
        <v>-5.9574642923516592</v>
      </c>
      <c r="R98" s="17">
        <f>R9*((Migration!$D9*(1+Migration!H34))/1000)+R9*((Migration!$F9*(1+Migration!P34))/1000)</f>
        <v>-5.7856143608415156</v>
      </c>
      <c r="S98" s="17">
        <f>S9*((Migration!$D9*(1+Migration!I34))/1000)+S9*((Migration!$F9*(1+Migration!Q34))/1000)</f>
        <v>-5.6064496165268274</v>
      </c>
    </row>
    <row r="99" spans="2:19" x14ac:dyDescent="0.25">
      <c r="B99" s="8" t="s">
        <v>7</v>
      </c>
      <c r="C99" s="17">
        <f>C10*((Migration!$C10*(1+Migration!C35))/1000)+C10*((Migration!$E10*(1+Migration!K35))/1000)</f>
        <v>0</v>
      </c>
      <c r="D99" s="17">
        <f>D10*((Migration!$C10*(1+Migration!D35))/1000)+D10*((Migration!$E10*(1+Migration!L35))/1000)</f>
        <v>0</v>
      </c>
      <c r="E99" s="17">
        <f>E10*((Migration!$C10*(1+Migration!E35))/1000)+E10*((Migration!$E10*(1+Migration!M35))/1000)</f>
        <v>0</v>
      </c>
      <c r="F99" s="17">
        <f>F10*((Migration!$C10*(1+Migration!F35))/1000)+F10*((Migration!$E10*(1+Migration!N35))/1000)</f>
        <v>0</v>
      </c>
      <c r="G99" s="17">
        <f>G10*((Migration!$C10*(1+Migration!G35))/1000)+G10*((Migration!$E10*(1+Migration!O35))/1000)</f>
        <v>0</v>
      </c>
      <c r="H99" s="17">
        <f>H10*((Migration!$C10*(1+Migration!H35))/1000)+H10*((Migration!$E10*(1+Migration!P35))/1000)</f>
        <v>0</v>
      </c>
      <c r="I99" s="17">
        <f>I10*((Migration!$C10*(1+Migration!I35))/1000)+I10*((Migration!$E10*(1+Migration!Q35))/1000)</f>
        <v>0</v>
      </c>
      <c r="L99" s="8" t="s">
        <v>7</v>
      </c>
      <c r="M99" s="17">
        <f>M10*((Migration!$D10*(1+Migration!C35))/1000)+M10*((Migration!$F10*(1+Migration!K35))/1000)</f>
        <v>-3.5</v>
      </c>
      <c r="N99" s="17">
        <f>N10*((Migration!$D10*(1+Migration!D35))/1000)+N10*((Migration!$F10*(1+Migration!L35))/1000)</f>
        <v>-3.1944375000000012</v>
      </c>
      <c r="O99" s="17">
        <f>O10*((Migration!$D10*(1+Migration!E35))/1000)+O10*((Migration!$F10*(1+Migration!M35))/1000)</f>
        <v>-2.8531059375000005</v>
      </c>
      <c r="P99" s="17">
        <f>P10*((Migration!$D10*(1+Migration!F35))/1000)+P10*((Migration!$F10*(1+Migration!N35))/1000)</f>
        <v>-2.9146946185546891</v>
      </c>
      <c r="Q99" s="17">
        <f>Q10*((Migration!$D10*(1+Migration!G35))/1000)+Q10*((Migration!$F10*(1+Migration!O35))/1000)</f>
        <v>-3.0218906095259772</v>
      </c>
      <c r="R99" s="17">
        <f>R10*((Migration!$D10*(1+Migration!H35))/1000)+R10*((Migration!$F10*(1+Migration!P35))/1000)</f>
        <v>-2.819369976355425</v>
      </c>
      <c r="S99" s="17">
        <f>S10*((Migration!$D10*(1+Migration!I35))/1000)+S10*((Migration!$F10*(1+Migration!Q35))/1000)</f>
        <v>-2.7380419962682474</v>
      </c>
    </row>
    <row r="100" spans="2:19" x14ac:dyDescent="0.25">
      <c r="B100" s="8" t="s">
        <v>8</v>
      </c>
      <c r="C100" s="17">
        <f>C11*((Migration!$C11*(1+Migration!C36))/1000)+C11*((Migration!$E11*(1+Migration!K36))/1000)</f>
        <v>0</v>
      </c>
      <c r="D100" s="17">
        <f>D11*((Migration!$C11*(1+Migration!D36))/1000)+D11*((Migration!$E11*(1+Migration!L36))/1000)</f>
        <v>0</v>
      </c>
      <c r="E100" s="17">
        <f>E11*((Migration!$C11*(1+Migration!E36))/1000)+E11*((Migration!$E11*(1+Migration!M36))/1000)</f>
        <v>0</v>
      </c>
      <c r="F100" s="17">
        <f>F11*((Migration!$C11*(1+Migration!F36))/1000)+F11*((Migration!$E11*(1+Migration!N36))/1000)</f>
        <v>0</v>
      </c>
      <c r="G100" s="17">
        <f>G11*((Migration!$C11*(1+Migration!G36))/1000)+G11*((Migration!$E11*(1+Migration!O36))/1000)</f>
        <v>0</v>
      </c>
      <c r="H100" s="17">
        <f>H11*((Migration!$C11*(1+Migration!H36))/1000)+H11*((Migration!$E11*(1+Migration!P36))/1000)</f>
        <v>0</v>
      </c>
      <c r="I100" s="17">
        <f>I11*((Migration!$C11*(1+Migration!I36))/1000)+I11*((Migration!$E11*(1+Migration!Q36))/1000)</f>
        <v>0</v>
      </c>
      <c r="L100" s="8" t="s">
        <v>8</v>
      </c>
      <c r="M100" s="17">
        <f>M11*((Migration!$D11*(1+Migration!C36))/1000)+M11*((Migration!$F11*(1+Migration!K36))/1000)</f>
        <v>-2.8</v>
      </c>
      <c r="N100" s="17">
        <f>N11*((Migration!$D11*(1+Migration!D36))/1000)+N11*((Migration!$F11*(1+Migration!L36))/1000)</f>
        <v>-2.7202000000000002</v>
      </c>
      <c r="O100" s="17">
        <f>O11*((Migration!$D11*(1+Migration!E36))/1000)+O11*((Migration!$F11*(1+Migration!M36))/1000)</f>
        <v>-2.4827168250000002</v>
      </c>
      <c r="P100" s="17">
        <f>P11*((Migration!$D11*(1+Migration!F36))/1000)+P11*((Migration!$F11*(1+Migration!N36))/1000)</f>
        <v>-2.2174339346250007</v>
      </c>
      <c r="Q100" s="17">
        <f>Q11*((Migration!$D11*(1+Migration!G36))/1000)+Q11*((Migration!$F11*(1+Migration!O36))/1000)</f>
        <v>-2.2653006575407035</v>
      </c>
      <c r="R100" s="17">
        <f>R11*((Migration!$D11*(1+Migration!H36))/1000)+R11*((Migration!$F11*(1+Migration!P36))/1000)</f>
        <v>-2.348613381723589</v>
      </c>
      <c r="S100" s="17">
        <f>S11*((Migration!$D11*(1+Migration!I36))/1000)+S11*((Migration!$F11*(1+Migration!Q36))/1000)</f>
        <v>-2.1912143456234352</v>
      </c>
    </row>
    <row r="101" spans="2:19" x14ac:dyDescent="0.25">
      <c r="B101" s="8" t="s">
        <v>9</v>
      </c>
      <c r="C101" s="17">
        <f>C12*((Migration!$C12*(1+Migration!C37))/1000)+C12*((Migration!$E12*(1+Migration!K37))/1000)</f>
        <v>0</v>
      </c>
      <c r="D101" s="17">
        <f>D12*((Migration!$C12*(1+Migration!D37))/1000)+D12*((Migration!$E12*(1+Migration!L37))/1000)</f>
        <v>0</v>
      </c>
      <c r="E101" s="17">
        <f>E12*((Migration!$C12*(1+Migration!E37))/1000)+E12*((Migration!$E12*(1+Migration!M37))/1000)</f>
        <v>0</v>
      </c>
      <c r="F101" s="17">
        <f>F12*((Migration!$C12*(1+Migration!F37))/1000)+F12*((Migration!$E12*(1+Migration!N37))/1000)</f>
        <v>0</v>
      </c>
      <c r="G101" s="17">
        <f>G12*((Migration!$C12*(1+Migration!G37))/1000)+G12*((Migration!$E12*(1+Migration!O37))/1000)</f>
        <v>0</v>
      </c>
      <c r="H101" s="17">
        <f>H12*((Migration!$C12*(1+Migration!H37))/1000)+H12*((Migration!$E12*(1+Migration!P37))/1000)</f>
        <v>0</v>
      </c>
      <c r="I101" s="17">
        <f>I12*((Migration!$C12*(1+Migration!I37))/1000)+I12*((Migration!$E12*(1+Migration!Q37))/1000)</f>
        <v>0</v>
      </c>
      <c r="L101" s="8" t="s">
        <v>9</v>
      </c>
      <c r="M101" s="17">
        <f>M12*((Migration!$D12*(1+Migration!C37))/1000)+M12*((Migration!$F12*(1+Migration!K37))/1000)</f>
        <v>0</v>
      </c>
      <c r="N101" s="17">
        <f>N12*((Migration!$D12*(1+Migration!D37))/1000)+N12*((Migration!$F12*(1+Migration!L37))/1000)</f>
        <v>0</v>
      </c>
      <c r="O101" s="17">
        <f>O12*((Migration!$D12*(1+Migration!E37))/1000)+O12*((Migration!$F12*(1+Migration!M37))/1000)</f>
        <v>0</v>
      </c>
      <c r="P101" s="17">
        <f>P12*((Migration!$D12*(1+Migration!F37))/1000)+P12*((Migration!$F12*(1+Migration!N37))/1000)</f>
        <v>0</v>
      </c>
      <c r="Q101" s="17">
        <f>Q12*((Migration!$D12*(1+Migration!G37))/1000)+Q12*((Migration!$F12*(1+Migration!O37))/1000)</f>
        <v>0</v>
      </c>
      <c r="R101" s="17">
        <f>R12*((Migration!$D12*(1+Migration!H37))/1000)+R12*((Migration!$F12*(1+Migration!P37))/1000)</f>
        <v>0</v>
      </c>
      <c r="S101" s="17">
        <f>S12*((Migration!$D12*(1+Migration!I37))/1000)+S12*((Migration!$F12*(1+Migration!Q37))/1000)</f>
        <v>0</v>
      </c>
    </row>
    <row r="102" spans="2:19" x14ac:dyDescent="0.25">
      <c r="B102" s="8" t="s">
        <v>10</v>
      </c>
      <c r="C102" s="17">
        <f>C13*((Migration!$C13*(1+Migration!C38))/1000)+C13*((Migration!$E13*(1+Migration!K38))/1000)</f>
        <v>0</v>
      </c>
      <c r="D102" s="17">
        <f>D13*((Migration!$C13*(1+Migration!D38))/1000)+D13*((Migration!$E13*(1+Migration!L38))/1000)</f>
        <v>0</v>
      </c>
      <c r="E102" s="17">
        <f>E13*((Migration!$C13*(1+Migration!E38))/1000)+E13*((Migration!$E13*(1+Migration!M38))/1000)</f>
        <v>0</v>
      </c>
      <c r="F102" s="17">
        <f>F13*((Migration!$C13*(1+Migration!F38))/1000)+F13*((Migration!$E13*(1+Migration!N38))/1000)</f>
        <v>0</v>
      </c>
      <c r="G102" s="17">
        <f>G13*((Migration!$C13*(1+Migration!G38))/1000)+G13*((Migration!$E13*(1+Migration!O38))/1000)</f>
        <v>0</v>
      </c>
      <c r="H102" s="17">
        <f>H13*((Migration!$C13*(1+Migration!H38))/1000)+H13*((Migration!$E13*(1+Migration!P38))/1000)</f>
        <v>0</v>
      </c>
      <c r="I102" s="17">
        <f>I13*((Migration!$C13*(1+Migration!I38))/1000)+I13*((Migration!$E13*(1+Migration!Q38))/1000)</f>
        <v>0</v>
      </c>
      <c r="L102" s="8" t="s">
        <v>10</v>
      </c>
      <c r="M102" s="17">
        <f>M13*((Migration!$D13*(1+Migration!C38))/1000)+M13*((Migration!$F13*(1+Migration!K38))/1000)</f>
        <v>0</v>
      </c>
      <c r="N102" s="17">
        <f>N13*((Migration!$D13*(1+Migration!D38))/1000)+N13*((Migration!$F13*(1+Migration!L38))/1000)</f>
        <v>0</v>
      </c>
      <c r="O102" s="17">
        <f>O13*((Migration!$D13*(1+Migration!E38))/1000)+O13*((Migration!$F13*(1+Migration!M38))/1000)</f>
        <v>0</v>
      </c>
      <c r="P102" s="17">
        <f>P13*((Migration!$D13*(1+Migration!F38))/1000)+P13*((Migration!$F13*(1+Migration!N38))/1000)</f>
        <v>0</v>
      </c>
      <c r="Q102" s="17">
        <f>Q13*((Migration!$D13*(1+Migration!G38))/1000)+Q13*((Migration!$F13*(1+Migration!O38))/1000)</f>
        <v>0</v>
      </c>
      <c r="R102" s="17">
        <f>R13*((Migration!$D13*(1+Migration!H38))/1000)+R13*((Migration!$F13*(1+Migration!P38))/1000)</f>
        <v>0</v>
      </c>
      <c r="S102" s="17">
        <f>S13*((Migration!$D13*(1+Migration!I38))/1000)+S13*((Migration!$F13*(1+Migration!Q38))/1000)</f>
        <v>0</v>
      </c>
    </row>
    <row r="103" spans="2:19" x14ac:dyDescent="0.25">
      <c r="B103" s="8" t="s">
        <v>11</v>
      </c>
      <c r="C103" s="17">
        <f>C14*((Migration!$C14*(1+Migration!C39))/1000)+C14*((Migration!$E14*(1+Migration!K39))/1000)</f>
        <v>0</v>
      </c>
      <c r="D103" s="17">
        <f>D14*((Migration!$C14*(1+Migration!D39))/1000)+D14*((Migration!$E14*(1+Migration!L39))/1000)</f>
        <v>0</v>
      </c>
      <c r="E103" s="17">
        <f>E14*((Migration!$C14*(1+Migration!E39))/1000)+E14*((Migration!$E14*(1+Migration!M39))/1000)</f>
        <v>0</v>
      </c>
      <c r="F103" s="17">
        <f>F14*((Migration!$C14*(1+Migration!F39))/1000)+F14*((Migration!$E14*(1+Migration!N39))/1000)</f>
        <v>0</v>
      </c>
      <c r="G103" s="17">
        <f>G14*((Migration!$C14*(1+Migration!G39))/1000)+G14*((Migration!$E14*(1+Migration!O39))/1000)</f>
        <v>0</v>
      </c>
      <c r="H103" s="17">
        <f>H14*((Migration!$C14*(1+Migration!H39))/1000)+H14*((Migration!$E14*(1+Migration!P39))/1000)</f>
        <v>0</v>
      </c>
      <c r="I103" s="17">
        <f>I14*((Migration!$C14*(1+Migration!I39))/1000)+I14*((Migration!$E14*(1+Migration!Q39))/1000)</f>
        <v>0</v>
      </c>
      <c r="L103" s="8" t="s">
        <v>11</v>
      </c>
      <c r="M103" s="17">
        <f>M14*((Migration!$D14*(1+Migration!C39))/1000)+M14*((Migration!$F14*(1+Migration!K39))/1000)</f>
        <v>0</v>
      </c>
      <c r="N103" s="17">
        <f>N14*((Migration!$D14*(1+Migration!D39))/1000)+N14*((Migration!$F14*(1+Migration!L39))/1000)</f>
        <v>0</v>
      </c>
      <c r="O103" s="17">
        <f>O14*((Migration!$D14*(1+Migration!E39))/1000)+O14*((Migration!$F14*(1+Migration!M39))/1000)</f>
        <v>0</v>
      </c>
      <c r="P103" s="17">
        <f>P14*((Migration!$D14*(1+Migration!F39))/1000)+P14*((Migration!$F14*(1+Migration!N39))/1000)</f>
        <v>0</v>
      </c>
      <c r="Q103" s="17">
        <f>Q14*((Migration!$D14*(1+Migration!G39))/1000)+Q14*((Migration!$F14*(1+Migration!O39))/1000)</f>
        <v>0</v>
      </c>
      <c r="R103" s="17">
        <f>R14*((Migration!$D14*(1+Migration!H39))/1000)+R14*((Migration!$F14*(1+Migration!P39))/1000)</f>
        <v>0</v>
      </c>
      <c r="S103" s="17">
        <f>S14*((Migration!$D14*(1+Migration!I39))/1000)+S14*((Migration!$F14*(1+Migration!Q39))/1000)</f>
        <v>0</v>
      </c>
    </row>
    <row r="104" spans="2:19" x14ac:dyDescent="0.25">
      <c r="B104" s="8" t="s">
        <v>12</v>
      </c>
      <c r="C104" s="17">
        <f>C15*((Migration!$C15*(1+Migration!C40))/1000)+C15*((Migration!$E15*(1+Migration!K40))/1000)</f>
        <v>0</v>
      </c>
      <c r="D104" s="17">
        <f>D15*((Migration!$C15*(1+Migration!D40))/1000)+D15*((Migration!$E15*(1+Migration!L40))/1000)</f>
        <v>0</v>
      </c>
      <c r="E104" s="17">
        <f>E15*((Migration!$C15*(1+Migration!E40))/1000)+E15*((Migration!$E15*(1+Migration!M40))/1000)</f>
        <v>0</v>
      </c>
      <c r="F104" s="17">
        <f>F15*((Migration!$C15*(1+Migration!F40))/1000)+F15*((Migration!$E15*(1+Migration!N40))/1000)</f>
        <v>0</v>
      </c>
      <c r="G104" s="17">
        <f>G15*((Migration!$C15*(1+Migration!G40))/1000)+G15*((Migration!$E15*(1+Migration!O40))/1000)</f>
        <v>0</v>
      </c>
      <c r="H104" s="17">
        <f>H15*((Migration!$C15*(1+Migration!H40))/1000)+H15*((Migration!$E15*(1+Migration!P40))/1000)</f>
        <v>0</v>
      </c>
      <c r="I104" s="17">
        <f>I15*((Migration!$C15*(1+Migration!I40))/1000)+I15*((Migration!$E15*(1+Migration!Q40))/1000)</f>
        <v>0</v>
      </c>
      <c r="L104" s="8" t="s">
        <v>12</v>
      </c>
      <c r="M104" s="17">
        <f>M15*((Migration!$D15*(1+Migration!C40))/1000)+M15*((Migration!$F15*(1+Migration!K40))/1000)</f>
        <v>0</v>
      </c>
      <c r="N104" s="17">
        <f>N15*((Migration!$D15*(1+Migration!D40))/1000)+N15*((Migration!$F15*(1+Migration!L40))/1000)</f>
        <v>0</v>
      </c>
      <c r="O104" s="17">
        <f>O15*((Migration!$D15*(1+Migration!E40))/1000)+O15*((Migration!$F15*(1+Migration!M40))/1000)</f>
        <v>0</v>
      </c>
      <c r="P104" s="17">
        <f>P15*((Migration!$D15*(1+Migration!F40))/1000)+P15*((Migration!$F15*(1+Migration!N40))/1000)</f>
        <v>0</v>
      </c>
      <c r="Q104" s="17">
        <f>Q15*((Migration!$D15*(1+Migration!G40))/1000)+Q15*((Migration!$F15*(1+Migration!O40))/1000)</f>
        <v>0</v>
      </c>
      <c r="R104" s="17">
        <f>R15*((Migration!$D15*(1+Migration!H40))/1000)+R15*((Migration!$F15*(1+Migration!P40))/1000)</f>
        <v>0</v>
      </c>
      <c r="S104" s="17">
        <f>S15*((Migration!$D15*(1+Migration!I40))/1000)+S15*((Migration!$F15*(1+Migration!Q40))/1000)</f>
        <v>0</v>
      </c>
    </row>
    <row r="105" spans="2:19" x14ac:dyDescent="0.25">
      <c r="B105" s="8" t="s">
        <v>13</v>
      </c>
      <c r="C105" s="17">
        <f>C16*((Migration!$C16*(1+Migration!C41))/1000)+C16*((Migration!$E16*(1+Migration!K41))/1000)</f>
        <v>1.1499999999999995</v>
      </c>
      <c r="D105" s="17">
        <f>D16*((Migration!$C16*(1+Migration!D41))/1000)+D16*((Migration!$E16*(1+Migration!L41))/1000)</f>
        <v>1.0618476437500002</v>
      </c>
      <c r="E105" s="17">
        <f>E16*((Migration!$C16*(1+Migration!E41))/1000)+E16*((Migration!$E16*(1+Migration!M41))/1000)</f>
        <v>0.97834203005035514</v>
      </c>
      <c r="F105" s="17">
        <f>F16*((Migration!$C16*(1+Migration!F41))/1000)+F16*((Migration!$E16*(1+Migration!N41))/1000)</f>
        <v>0.87442187901078761</v>
      </c>
      <c r="G105" s="17">
        <f>G16*((Migration!$C16*(1+Migration!G41))/1000)+G16*((Migration!$E16*(1+Migration!O41))/1000)</f>
        <v>0.84643973730235444</v>
      </c>
      <c r="H105" s="17">
        <f>H16*((Migration!$C16*(1+Migration!H41))/1000)+H16*((Migration!$E16*(1+Migration!P41))/1000)</f>
        <v>0.81994380758904173</v>
      </c>
      <c r="I105" s="17">
        <f>I16*((Migration!$C16*(1+Migration!I41))/1000)+I16*((Migration!$E16*(1+Migration!Q41))/1000)</f>
        <v>0.79357960813547201</v>
      </c>
      <c r="L105" s="8" t="s">
        <v>13</v>
      </c>
      <c r="M105" s="17">
        <f>M16*((Migration!$D16*(1+Migration!C41))/1000)+M16*((Migration!$F16*(1+Migration!K41))/1000)</f>
        <v>1.125</v>
      </c>
      <c r="N105" s="17">
        <f>N16*((Migration!$D16*(1+Migration!D41))/1000)+N16*((Migration!$F16*(1+Migration!L41))/1000)</f>
        <v>1.0371535125000007</v>
      </c>
      <c r="O105" s="17">
        <f>O16*((Migration!$D16*(1+Migration!E41))/1000)+O16*((Migration!$F16*(1+Migration!M41))/1000)</f>
        <v>0.92942492854783731</v>
      </c>
      <c r="P105" s="17">
        <f>P16*((Migration!$D16*(1+Migration!F41))/1000)+P16*((Migration!$F16*(1+Migration!N41))/1000)</f>
        <v>0.8501323823715996</v>
      </c>
      <c r="Q105" s="17">
        <f>Q16*((Migration!$D16*(1+Migration!G41))/1000)+Q16*((Migration!$F16*(1+Migration!O41))/1000)</f>
        <v>0.74970376732494248</v>
      </c>
      <c r="R105" s="17">
        <f>R16*((Migration!$D16*(1+Migration!H41))/1000)+R16*((Migration!$F16*(1+Migration!P41))/1000)</f>
        <v>0.66169604822463013</v>
      </c>
      <c r="S105" s="17">
        <f>S16*((Migration!$D16*(1+Migration!I41))/1000)+S16*((Migration!$F16*(1+Migration!Q41))/1000)</f>
        <v>0.64327373013315903</v>
      </c>
    </row>
    <row r="106" spans="2:19" x14ac:dyDescent="0.25">
      <c r="B106" s="8" t="s">
        <v>14</v>
      </c>
      <c r="C106" s="17">
        <f>C17*((Migration!$C17*(1+Migration!C42))/1000)+C17*((Migration!$E17*(1+Migration!K42))/1000)</f>
        <v>2.5</v>
      </c>
      <c r="D106" s="17">
        <f>D17*((Migration!$C17*(1+Migration!D42))/1000)+D17*((Migration!$E17*(1+Migration!L42))/1000)</f>
        <v>2.2553063999999994</v>
      </c>
      <c r="E106" s="17">
        <f>E17*((Migration!$C17*(1+Migration!E42))/1000)+E17*((Migration!$E17*(1+Migration!M42))/1000)</f>
        <v>2.0836064933938623</v>
      </c>
      <c r="F106" s="17">
        <f>F17*((Migration!$C17*(1+Migration!F42))/1000)+F17*((Migration!$E17*(1+Migration!N42))/1000)</f>
        <v>1.9208093894496407</v>
      </c>
      <c r="G106" s="17">
        <f>G17*((Migration!$C17*(1+Migration!G42))/1000)+G17*((Migration!$E17*(1+Migration!O42))/1000)</f>
        <v>1.7177068827257447</v>
      </c>
      <c r="H106" s="17">
        <f>H17*((Migration!$C17*(1+Migration!H42))/1000)+H17*((Migration!$E17*(1+Migration!P42))/1000)</f>
        <v>1.6636161048062332</v>
      </c>
      <c r="I106" s="17">
        <f>I17*((Migration!$C17*(1+Migration!I42))/1000)+I17*((Migration!$E17*(1+Migration!Q42))/1000)</f>
        <v>1.6123706135509037</v>
      </c>
      <c r="L106" s="8" t="s">
        <v>14</v>
      </c>
      <c r="M106" s="17">
        <f>M17*((Migration!$D17*(1+Migration!C42))/1000)+M17*((Migration!$F17*(1+Migration!K42))/1000)</f>
        <v>2.3999999999999995</v>
      </c>
      <c r="N106" s="17">
        <f>N17*((Migration!$D17*(1+Migration!D42))/1000)+N17*((Migration!$F17*(1+Migration!L42))/1000)</f>
        <v>2.2062779999999993</v>
      </c>
      <c r="O106" s="17">
        <f>O17*((Migration!$D17*(1+Migration!E42))/1000)+O17*((Migration!$F17*(1+Migration!M42))/1000)</f>
        <v>2.0351505284312141</v>
      </c>
      <c r="P106" s="17">
        <f>P17*((Migration!$D17*(1+Migration!F42))/1000)+P17*((Migration!$F17*(1+Migration!N42))/1000)</f>
        <v>1.8247689199771586</v>
      </c>
      <c r="Q106" s="17">
        <f>Q17*((Migration!$D17*(1+Migration!G42))/1000)+Q17*((Migration!$F17*(1+Migration!O42))/1000)</f>
        <v>1.6699928026500301</v>
      </c>
      <c r="R106" s="17">
        <f>R17*((Migration!$D17*(1+Migration!H42))/1000)+R17*((Migration!$F17*(1+Migration!P42))/1000)</f>
        <v>1.4734885499712354</v>
      </c>
      <c r="S106" s="17">
        <f>S17*((Migration!$D17*(1+Migration!I42))/1000)+S17*((Migration!$F17*(1+Migration!Q42))/1000)</f>
        <v>1.3011858293036678</v>
      </c>
    </row>
    <row r="107" spans="2:19" x14ac:dyDescent="0.25">
      <c r="B107" s="8" t="s">
        <v>15</v>
      </c>
      <c r="C107" s="17">
        <f>C18*((Migration!$C18*(1+Migration!C43))/1000)+C18*((Migration!$E18*(1+Migration!K43))/1000)</f>
        <v>0</v>
      </c>
      <c r="D107" s="17">
        <f>D18*((Migration!$C18*(1+Migration!D43))/1000)+D18*((Migration!$E18*(1+Migration!L43))/1000)</f>
        <v>0</v>
      </c>
      <c r="E107" s="17">
        <f>E18*((Migration!$C18*(1+Migration!E43))/1000)+E18*((Migration!$E18*(1+Migration!M43))/1000)</f>
        <v>0</v>
      </c>
      <c r="F107" s="17">
        <f>F18*((Migration!$C18*(1+Migration!F43))/1000)+F18*((Migration!$E18*(1+Migration!N43))/1000)</f>
        <v>0</v>
      </c>
      <c r="G107" s="17">
        <f>G18*((Migration!$C18*(1+Migration!G43))/1000)+G18*((Migration!$E18*(1+Migration!O43))/1000)</f>
        <v>0</v>
      </c>
      <c r="H107" s="17">
        <f>H18*((Migration!$C18*(1+Migration!H43))/1000)+H18*((Migration!$E18*(1+Migration!P43))/1000)</f>
        <v>0</v>
      </c>
      <c r="I107" s="17">
        <f>I18*((Migration!$C18*(1+Migration!I43))/1000)+I18*((Migration!$E18*(1+Migration!Q43))/1000)</f>
        <v>0</v>
      </c>
      <c r="L107" s="8" t="s">
        <v>15</v>
      </c>
      <c r="M107" s="17">
        <f>M18*((Migration!$D18*(1+Migration!C43))/1000)+M18*((Migration!$F18*(1+Migration!K43))/1000)</f>
        <v>0</v>
      </c>
      <c r="N107" s="17">
        <f>N18*((Migration!$D18*(1+Migration!D43))/1000)+N18*((Migration!$F18*(1+Migration!L43))/1000)</f>
        <v>0</v>
      </c>
      <c r="O107" s="17">
        <f>O18*((Migration!$D18*(1+Migration!E43))/1000)+O18*((Migration!$F18*(1+Migration!M43))/1000)</f>
        <v>0</v>
      </c>
      <c r="P107" s="17">
        <f>P18*((Migration!$D18*(1+Migration!F43))/1000)+P18*((Migration!$F18*(1+Migration!N43))/1000)</f>
        <v>0</v>
      </c>
      <c r="Q107" s="17">
        <f>Q18*((Migration!$D18*(1+Migration!G43))/1000)+Q18*((Migration!$F18*(1+Migration!O43))/1000)</f>
        <v>0</v>
      </c>
      <c r="R107" s="17">
        <f>R18*((Migration!$D18*(1+Migration!H43))/1000)+R18*((Migration!$F18*(1+Migration!P43))/1000)</f>
        <v>0</v>
      </c>
      <c r="S107" s="17">
        <f>S18*((Migration!$D18*(1+Migration!I43))/1000)+S18*((Migration!$F18*(1+Migration!Q43))/1000)</f>
        <v>0</v>
      </c>
    </row>
    <row r="108" spans="2:19" x14ac:dyDescent="0.25">
      <c r="B108" s="8" t="s">
        <v>16</v>
      </c>
      <c r="C108" s="17">
        <f>C19*((Migration!$C19*(1+Migration!C44))/1000)+C19*((Migration!$E19*(1+Migration!K44))/1000)</f>
        <v>-0.875</v>
      </c>
      <c r="D108" s="17">
        <f>D19*((Migration!$C19*(1+Migration!D44))/1000)+D19*((Migration!$E19*(1+Migration!L44))/1000)</f>
        <v>-0.99265979999999998</v>
      </c>
      <c r="E108" s="17">
        <f>E19*((Migration!$C19*(1+Migration!E44))/1000)+E19*((Migration!$E19*(1+Migration!M44))/1000)</f>
        <v>-1.0870992533864676</v>
      </c>
      <c r="F108" s="17">
        <f>F19*((Migration!$C19*(1+Migration!F44))/1000)+F19*((Migration!$E19*(1+Migration!N44))/1000)</f>
        <v>-0.9843982162578806</v>
      </c>
      <c r="G108" s="17">
        <f>G19*((Migration!$C19*(1+Migration!G44))/1000)+G19*((Migration!$E19*(1+Migration!O44))/1000)</f>
        <v>-0.91279692706498217</v>
      </c>
      <c r="H108" s="17">
        <f>H19*((Migration!$C19*(1+Migration!H44))/1000)+H19*((Migration!$E19*(1+Migration!P44))/1000)</f>
        <v>-0.84448953561418816</v>
      </c>
      <c r="I108" s="17">
        <f>I19*((Migration!$C19*(1+Migration!I44))/1000)+I19*((Migration!$E19*(1+Migration!Q44))/1000)</f>
        <v>-0.75782704177860127</v>
      </c>
      <c r="L108" s="8" t="s">
        <v>16</v>
      </c>
      <c r="M108" s="17">
        <f>M19*((Migration!$D19*(1+Migration!C44))/1000)+M19*((Migration!$F19*(1+Migration!K44))/1000)</f>
        <v>-0.92500000000000004</v>
      </c>
      <c r="N108" s="17">
        <f>N19*((Migration!$D19*(1+Migration!D44))/1000)+N19*((Migration!$F19*(1+Migration!L44))/1000)</f>
        <v>-0.97315417500000001</v>
      </c>
      <c r="O108" s="17">
        <f>O19*((Migration!$D19*(1+Migration!E44))/1000)+O19*((Migration!$F19*(1+Migration!M44))/1000)</f>
        <v>-1.0710738624382568</v>
      </c>
      <c r="P108" s="17">
        <f>P19*((Migration!$D19*(1+Migration!F44))/1000)+P19*((Migration!$F19*(1+Migration!N44))/1000)</f>
        <v>-0.98766029837701386</v>
      </c>
      <c r="Q108" s="17">
        <f>Q19*((Migration!$D19*(1+Migration!G44))/1000)+Q19*((Migration!$F19*(1+Migration!O44))/1000)</f>
        <v>-0.9137947109779947</v>
      </c>
      <c r="R108" s="17">
        <f>R19*((Migration!$D19*(1+Migration!H44))/1000)+R19*((Migration!$F19*(1+Migration!P44))/1000)</f>
        <v>-0.82173392210759266</v>
      </c>
      <c r="S108" s="17">
        <f>S19*((Migration!$D19*(1+Migration!I44))/1000)+S19*((Migration!$F19*(1+Migration!Q44))/1000)</f>
        <v>-0.75418272906728112</v>
      </c>
    </row>
    <row r="109" spans="2:19" x14ac:dyDescent="0.25">
      <c r="B109" s="8" t="s">
        <v>17</v>
      </c>
      <c r="C109" s="17">
        <f>C20*((Migration!$C20*(1+Migration!C45))/1000)+C20*((Migration!$E20*(1+Migration!K45))/1000)</f>
        <v>-0.375</v>
      </c>
      <c r="D109" s="17">
        <f>D20*((Migration!$C20*(1+Migration!D45))/1000)+D20*((Migration!$E20*(1+Migration!L45))/1000)</f>
        <v>-0.44536694999999993</v>
      </c>
      <c r="E109" s="17">
        <f>E20*((Migration!$C20*(1+Migration!E45))/1000)+E20*((Migration!$E20*(1+Migration!M45))/1000)</f>
        <v>-0.50718717960036785</v>
      </c>
      <c r="F109" s="17">
        <f>F20*((Migration!$C20*(1+Migration!F45))/1000)+F20*((Migration!$E20*(1+Migration!N45))/1000)</f>
        <v>-0.55750935585166173</v>
      </c>
      <c r="G109" s="17">
        <f>G20*((Migration!$C20*(1+Migration!G45))/1000)+G20*((Migration!$E20*(1+Migration!O45))/1000)</f>
        <v>-0.50667257317830106</v>
      </c>
      <c r="H109" s="17">
        <f>H20*((Migration!$C20*(1+Migration!H45))/1000)+H20*((Migration!$E20*(1+Migration!P45))/1000)</f>
        <v>-0.47148085238627879</v>
      </c>
      <c r="I109" s="17">
        <f>I20*((Migration!$C20*(1+Migration!I45))/1000)+I20*((Migration!$E20*(1+Migration!Q45))/1000)</f>
        <v>-0.43770180935626279</v>
      </c>
      <c r="L109" s="8" t="s">
        <v>17</v>
      </c>
      <c r="M109" s="17">
        <f>M20*((Migration!$D20*(1+Migration!C45))/1000)+M20*((Migration!$F20*(1+Migration!K45))/1000)</f>
        <v>-0.45</v>
      </c>
      <c r="N109" s="17">
        <f>N20*((Migration!$D20*(1+Migration!D45))/1000)+N20*((Migration!$F20*(1+Migration!L45))/1000)</f>
        <v>-0.48438457499999998</v>
      </c>
      <c r="O109" s="17">
        <f>O20*((Migration!$D20*(1+Migration!E45))/1000)+O20*((Migration!$F20*(1+Migration!M45))/1000)</f>
        <v>-0.51117969298603771</v>
      </c>
      <c r="P109" s="17">
        <f>P20*((Migration!$D20*(1+Migration!F45))/1000)+P20*((Migration!$F20*(1+Migration!N45))/1000)</f>
        <v>-0.56431424438934252</v>
      </c>
      <c r="Q109" s="17">
        <f>Q20*((Migration!$D20*(1+Migration!G45))/1000)+Q20*((Migration!$F20*(1+Migration!O45))/1000)</f>
        <v>-0.52189851315597879</v>
      </c>
      <c r="R109" s="17">
        <f>R20*((Migration!$D20*(1+Migration!H45))/1000)+R20*((Migration!$F20*(1+Migration!P45))/1000)</f>
        <v>-0.48425276623767716</v>
      </c>
      <c r="S109" s="17">
        <f>S20*((Migration!$D20*(1+Migration!I45))/1000)+S20*((Migration!$F20*(1+Migration!Q45))/1000)</f>
        <v>-0.43668543957404166</v>
      </c>
    </row>
    <row r="110" spans="2:19" x14ac:dyDescent="0.25">
      <c r="B110" s="8" t="s">
        <v>18</v>
      </c>
      <c r="C110" s="17">
        <f>C21*((Migration!$C21*(1+Migration!C46))/1000)+C21*((Migration!$E21*(1+Migration!K46))/1000)</f>
        <v>-7.4999999999999997E-2</v>
      </c>
      <c r="D110" s="17">
        <f>D21*((Migration!$C21*(1+Migration!D46))/1000)+D21*((Migration!$E21*(1+Migration!L46))/1000)</f>
        <v>-9.3941874999999994E-2</v>
      </c>
      <c r="E110" s="17">
        <f>E21*((Migration!$C21*(1+Migration!E46))/1000)+E21*((Migration!$E21*(1+Migration!M46))/1000)</f>
        <v>-0.11223065060629832</v>
      </c>
      <c r="F110" s="17">
        <f>F21*((Migration!$C21*(1+Migration!F46))/1000)+F21*((Migration!$E21*(1+Migration!N46))/1000)</f>
        <v>-0.12854823016668993</v>
      </c>
      <c r="G110" s="17">
        <f>G21*((Migration!$C21*(1+Migration!G46))/1000)+G21*((Migration!$E21*(1+Migration!O46))/1000)</f>
        <v>-0.14210028019603879</v>
      </c>
      <c r="H110" s="17">
        <f>H21*((Migration!$C21*(1+Migration!H46))/1000)+H21*((Migration!$E21*(1+Migration!P46))/1000)</f>
        <v>-0.12985463058204791</v>
      </c>
      <c r="I110" s="17">
        <f>I21*((Migration!$C21*(1+Migration!I46))/1000)+I21*((Migration!$E21*(1+Migration!Q46))/1000)</f>
        <v>-0.12148575915562951</v>
      </c>
      <c r="L110" s="8" t="s">
        <v>18</v>
      </c>
      <c r="M110" s="17">
        <f>M21*((Migration!$D21*(1+Migration!C46))/1000)+M21*((Migration!$F21*(1+Migration!K46))/1000)</f>
        <v>-0.1</v>
      </c>
      <c r="N110" s="17">
        <f>N21*((Migration!$D21*(1+Migration!D46))/1000)+N21*((Migration!$F21*(1+Migration!L46))/1000)</f>
        <v>-0.11641222499999999</v>
      </c>
      <c r="O110" s="17">
        <f>O21*((Migration!$D21*(1+Migration!E46))/1000)+O21*((Migration!$F21*(1+Migration!M46))/1000)</f>
        <v>-0.12595435337398783</v>
      </c>
      <c r="P110" s="17">
        <f>P21*((Migration!$D21*(1+Migration!F46))/1000)+P21*((Migration!$F21*(1+Migration!N46))/1000)</f>
        <v>-0.13359233616141689</v>
      </c>
      <c r="Q110" s="17">
        <f>Q21*((Migration!$D21*(1+Migration!G46))/1000)+Q21*((Migration!$F21*(1+Migration!O46))/1000)</f>
        <v>-0.14820530777397475</v>
      </c>
      <c r="R110" s="17">
        <f>R21*((Migration!$D21*(1+Migration!H46))/1000)+R21*((Migration!$F21*(1+Migration!P46))/1000)</f>
        <v>-0.13772561225046456</v>
      </c>
      <c r="S110" s="17">
        <f>S21*((Migration!$D21*(1+Migration!I46))/1000)+S21*((Migration!$F21*(1+Migration!Q46))/1000)</f>
        <v>-0.12839234461540397</v>
      </c>
    </row>
    <row r="111" spans="2:19" x14ac:dyDescent="0.25">
      <c r="B111" s="9" t="s">
        <v>19</v>
      </c>
      <c r="C111" s="17">
        <f>C22*((Migration!$C22*(1+Migration!C47))/1000)+C22*((Migration!$E22*(1+Migration!K47))/1000)</f>
        <v>-1.4999999999999999E-2</v>
      </c>
      <c r="D111" s="17">
        <f>D22*((Migration!$C22*(1+Migration!D47))/1000)+D22*((Migration!$E22*(1+Migration!L47))/1000)</f>
        <v>-3.16875E-2</v>
      </c>
      <c r="E111" s="17">
        <f>E22*((Migration!$C22*(1+Migration!E47))/1000)+E22*((Migration!$E22*(1+Migration!M47))/1000)</f>
        <v>-4.373344765625E-2</v>
      </c>
      <c r="F111" s="17">
        <f>F22*((Migration!$C22*(1+Migration!F47))/1000)+F22*((Migration!$E22*(1+Migration!N47))/1000)</f>
        <v>-5.5624445789321318E-2</v>
      </c>
      <c r="G111" s="17">
        <f>G22*((Migration!$C22*(1+Migration!G47))/1000)+G22*((Migration!$E22*(1+Migration!O47))/1000)</f>
        <v>-6.7640690077412427E-2</v>
      </c>
      <c r="H111" s="17">
        <f>H22*((Migration!$C22*(1+Migration!H47))/1000)+H22*((Migration!$E22*(1+Migration!P47))/1000)</f>
        <v>-7.9504448034772218E-2</v>
      </c>
      <c r="I111" s="17">
        <f>I22*((Migration!$C22*(1+Migration!I47))/1000)+I22*((Migration!$E22*(1+Migration!Q47))/1000)</f>
        <v>-8.0878254049637152E-2</v>
      </c>
      <c r="L111" s="9" t="s">
        <v>19</v>
      </c>
      <c r="M111" s="17">
        <f>M22*((Migration!$D22*(1+Migration!C47))/1000)+M22*((Migration!$F22*(1+Migration!K47))/1000)</f>
        <v>-0.03</v>
      </c>
      <c r="N111" s="17">
        <f>N22*((Migration!$D22*(1+Migration!D47))/1000)+N22*((Migration!$F22*(1+Migration!L47))/1000)</f>
        <v>-5.6299999999999996E-2</v>
      </c>
      <c r="O111" s="17">
        <f>O22*((Migration!$D22*(1+Migration!E47))/1000)+O22*((Migration!$F22*(1+Migration!M47))/1000)</f>
        <v>-7.1542062329999989E-2</v>
      </c>
      <c r="P111" s="17">
        <f>P22*((Migration!$D22*(1+Migration!F47))/1000)+P22*((Migration!$F22*(1+Migration!N47))/1000)</f>
        <v>-8.213664531570268E-2</v>
      </c>
      <c r="Q111" s="17">
        <f>Q22*((Migration!$D22*(1+Migration!G47))/1000)+Q22*((Migration!$F22*(1+Migration!O47))/1000)</f>
        <v>-9.1526382662337744E-2</v>
      </c>
      <c r="R111" s="17">
        <f>R22*((Migration!$D22*(1+Migration!H47))/1000)+R22*((Migration!$F22*(1+Migration!P47))/1000)</f>
        <v>-0.1051948523537477</v>
      </c>
      <c r="S111" s="17">
        <f>S22*((Migration!$D22*(1+Migration!I47))/1000)+S22*((Migration!$F22*(1+Migration!Q47))/1000)</f>
        <v>-0.10708141960682448</v>
      </c>
    </row>
    <row r="112" spans="2:19" x14ac:dyDescent="0.25">
      <c r="B112" s="21" t="s">
        <v>116</v>
      </c>
      <c r="C112" s="203">
        <f>SUM(C93:C111)</f>
        <v>0.93499999999999728</v>
      </c>
      <c r="D112" s="203">
        <f t="shared" ref="D112:I112" si="21">SUM(D93:D111)</f>
        <v>0.53448312969451828</v>
      </c>
      <c r="E112" s="203">
        <f t="shared" si="21"/>
        <v>0.27564633248552772</v>
      </c>
      <c r="F112" s="203">
        <f t="shared" si="21"/>
        <v>0.21013672629512384</v>
      </c>
      <c r="G112" s="203">
        <f t="shared" si="21"/>
        <v>0.1871002078222222</v>
      </c>
      <c r="H112" s="203">
        <f t="shared" si="21"/>
        <v>-4.0388680341085226E-2</v>
      </c>
      <c r="I112" s="203">
        <f t="shared" si="21"/>
        <v>0.14993897568748782</v>
      </c>
      <c r="J112" s="13"/>
      <c r="K112" s="13"/>
      <c r="L112" s="21" t="s">
        <v>116</v>
      </c>
      <c r="M112" s="203">
        <f>SUM(M93:M111)</f>
        <v>-19.630000000000003</v>
      </c>
      <c r="N112" s="203">
        <f t="shared" ref="N112:S112" si="22">SUM(N93:N111)</f>
        <v>-19.277933113935838</v>
      </c>
      <c r="O112" s="203">
        <f t="shared" si="22"/>
        <v>-19.575065609890508</v>
      </c>
      <c r="P112" s="203">
        <f t="shared" si="22"/>
        <v>-19.253488002516846</v>
      </c>
      <c r="Q112" s="203">
        <f t="shared" si="22"/>
        <v>-18.855972400434581</v>
      </c>
      <c r="R112" s="203">
        <f t="shared" si="22"/>
        <v>-18.381073527716701</v>
      </c>
      <c r="S112" s="203">
        <f t="shared" si="22"/>
        <v>-17.580543829261096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12"/>
  <sheetViews>
    <sheetView topLeftCell="E1" workbookViewId="0">
      <selection activeCell="M28" sqref="M28:S33"/>
    </sheetView>
  </sheetViews>
  <sheetFormatPr defaultRowHeight="15" x14ac:dyDescent="0.25"/>
  <cols>
    <col min="2" max="2" width="10.42578125" customWidth="1"/>
    <col min="3" max="9" width="10.28515625" bestFit="1" customWidth="1"/>
    <col min="13" max="19" width="10.28515625" bestFit="1" customWidth="1"/>
    <col min="23" max="23" width="9.5703125" bestFit="1" customWidth="1"/>
  </cols>
  <sheetData>
    <row r="1" spans="1:23" x14ac:dyDescent="0.25">
      <c r="A1" s="13" t="s">
        <v>39</v>
      </c>
      <c r="K1" s="13" t="s">
        <v>39</v>
      </c>
    </row>
    <row r="2" spans="1:23" x14ac:dyDescent="0.25">
      <c r="B2" s="13" t="s">
        <v>0</v>
      </c>
      <c r="L2" s="13" t="s">
        <v>21</v>
      </c>
    </row>
    <row r="3" spans="1:23" ht="15.75" thickBot="1" x14ac:dyDescent="0.3">
      <c r="B3" s="7" t="s">
        <v>25</v>
      </c>
      <c r="C3" s="39">
        <f>'Base Year Population'!$C$3</f>
        <v>2015</v>
      </c>
      <c r="D3" s="39">
        <f>'Base Year Population'!$E$3</f>
        <v>2020</v>
      </c>
      <c r="E3" s="39">
        <f>'Base Year Population'!$F$3</f>
        <v>2025</v>
      </c>
      <c r="F3" s="39">
        <f>'Base Year Population'!$G$3</f>
        <v>2030</v>
      </c>
      <c r="G3" s="39">
        <f>'Base Year Population'!$H$3</f>
        <v>2035</v>
      </c>
      <c r="H3" s="39">
        <f>'Base Year Population'!$I$3</f>
        <v>2040</v>
      </c>
      <c r="I3" s="39">
        <f>'Base Year Population'!$J$3</f>
        <v>2045</v>
      </c>
      <c r="J3" s="39">
        <f>'Base Year Population'!$K$3</f>
        <v>2050</v>
      </c>
      <c r="L3" s="7" t="s">
        <v>25</v>
      </c>
      <c r="M3" s="39">
        <f>'Base Year Population'!$C$3</f>
        <v>2015</v>
      </c>
      <c r="N3" s="39">
        <f>'Base Year Population'!$E$3</f>
        <v>2020</v>
      </c>
      <c r="O3" s="39">
        <f>'Base Year Population'!$F$3</f>
        <v>2025</v>
      </c>
      <c r="P3" s="39">
        <f>'Base Year Population'!$G$3</f>
        <v>2030</v>
      </c>
      <c r="Q3" s="39">
        <f>'Base Year Population'!$H$3</f>
        <v>2035</v>
      </c>
      <c r="R3" s="39">
        <f>'Base Year Population'!$I$3</f>
        <v>2040</v>
      </c>
      <c r="S3" s="39">
        <f>'Base Year Population'!$J$3</f>
        <v>2045</v>
      </c>
      <c r="T3" s="39">
        <f>'Base Year Population'!$K$3</f>
        <v>2050</v>
      </c>
    </row>
    <row r="4" spans="1:23" x14ac:dyDescent="0.25">
      <c r="B4" s="8" t="s">
        <v>1</v>
      </c>
      <c r="C4" s="79">
        <f>'Base Year Population'!C14</f>
        <v>125</v>
      </c>
      <c r="D4" s="116">
        <f>C34+C48+C93+'Employment Shock'!C29+'Employment Shock'!V29</f>
        <v>131.11901406296778</v>
      </c>
      <c r="E4" s="140">
        <f>D34+D48+D93+'Employment Shock'!D29+'Employment Shock'!W29</f>
        <v>147.41726897035446</v>
      </c>
      <c r="F4" s="140">
        <f>E34+E48+E93+'Employment Shock'!E29+'Employment Shock'!X29</f>
        <v>140.07526236244246</v>
      </c>
      <c r="G4" s="140">
        <f>F34+F48+F93+'Employment Shock'!F29+'Employment Shock'!Y29</f>
        <v>135.35288535453066</v>
      </c>
      <c r="H4" s="140">
        <f>G34+G48+G93+'Employment Shock'!G29+'Employment Shock'!Z29</f>
        <v>128.92364890746171</v>
      </c>
      <c r="I4" s="140">
        <f>H34+H48+H93+'Employment Shock'!H29+'Employment Shock'!AA29</f>
        <v>122.53789132476328</v>
      </c>
      <c r="J4" s="117">
        <f>I34+I48+I93+'Employment Shock'!I29+'Employment Shock'!AB29</f>
        <v>119.0439840275821</v>
      </c>
      <c r="L4" s="8" t="s">
        <v>1</v>
      </c>
      <c r="M4" s="80">
        <f>'Base Year Population'!D14</f>
        <v>125</v>
      </c>
      <c r="N4" s="116">
        <f>M34+M48+M93+'Employment Shock'!L29+'Employment Shock'!AE29</f>
        <v>121.12908990427792</v>
      </c>
      <c r="O4" s="140">
        <f>N34+N48+N93+'Employment Shock'!M29+'Employment Shock'!AF29</f>
        <v>128.66624828032715</v>
      </c>
      <c r="P4" s="140">
        <f>O34+O48+O93+'Employment Shock'!N29+'Employment Shock'!AG29</f>
        <v>129.22612987302378</v>
      </c>
      <c r="Q4" s="140">
        <f>P34+P48+P93+'Employment Shock'!O29+'Employment Shock'!AH29</f>
        <v>124.94038381956676</v>
      </c>
      <c r="R4" s="140">
        <f>Q34+Q48+Q93+'Employment Shock'!P29+'Employment Shock'!AI29</f>
        <v>119.00643773411852</v>
      </c>
      <c r="S4" s="140">
        <f>R34+R48+R93+'Employment Shock'!Q29+'Employment Shock'!AJ29</f>
        <v>113.11189961028457</v>
      </c>
      <c r="T4" s="117">
        <f>S34+S48+S93+'Employment Shock'!R29+'Employment Shock'!AK29</f>
        <v>109.8867544862577</v>
      </c>
      <c r="V4" s="19"/>
      <c r="W4" s="19"/>
    </row>
    <row r="5" spans="1:23" x14ac:dyDescent="0.25">
      <c r="B5" s="8" t="s">
        <v>2</v>
      </c>
      <c r="C5" s="79">
        <f>'Base Year Population'!C15</f>
        <v>130</v>
      </c>
      <c r="D5" s="118">
        <f>C4+C48+C93+'Employment Shock'!C30+'Employment Shock'!V30</f>
        <v>126.25</v>
      </c>
      <c r="E5" s="141">
        <f>D4+D48+D93+'Employment Shock'!D30+'Employment Shock'!W30</f>
        <v>147.44020420359746</v>
      </c>
      <c r="F5" s="141">
        <f>E4+E48+E93+'Employment Shock'!E30+'Employment Shock'!X30</f>
        <v>148.89144166005801</v>
      </c>
      <c r="G5" s="141">
        <f>F4+F48+F93+'Employment Shock'!F30+'Employment Shock'!Y30</f>
        <v>141.47601498606687</v>
      </c>
      <c r="H5" s="141">
        <f>G4+G48+G93+'Employment Shock'!G30+'Employment Shock'!Z30</f>
        <v>136.70641420807596</v>
      </c>
      <c r="I5" s="141">
        <f>H4+H48+H93+'Employment Shock'!H30+'Employment Shock'!AA30</f>
        <v>130.21288539653634</v>
      </c>
      <c r="J5" s="119">
        <f>I4+I48+I93+'Employment Shock'!I30+'Employment Shock'!AB30</f>
        <v>123.76327023801092</v>
      </c>
      <c r="L5" s="8" t="s">
        <v>2</v>
      </c>
      <c r="M5" s="80">
        <f>'Base Year Population'!D15</f>
        <v>130</v>
      </c>
      <c r="N5" s="118">
        <f>M4+M48+M93+'Employment Shock'!L30+'Employment Shock'!AE30</f>
        <v>126.25</v>
      </c>
      <c r="O5" s="141">
        <f>N4+N48+N93+'Employment Shock'!M30+'Employment Shock'!AF30</f>
        <v>127.0903808033207</v>
      </c>
      <c r="P5" s="141">
        <f>O4+O48+O93+'Employment Shock'!N30+'Employment Shock'!AG30</f>
        <v>129.95291076313043</v>
      </c>
      <c r="Q5" s="141">
        <f>P4+P48+P93+'Employment Shock'!O30+'Employment Shock'!AH30</f>
        <v>130.51839117175402</v>
      </c>
      <c r="R5" s="141">
        <f>Q4+Q48+Q93+'Employment Shock'!P30+'Employment Shock'!AI30</f>
        <v>126.18978765776244</v>
      </c>
      <c r="S5" s="141">
        <f>R4+R48+R93+'Employment Shock'!Q30+'Employment Shock'!AJ30</f>
        <v>120.19650211145971</v>
      </c>
      <c r="T5" s="119">
        <f>S4+S48+S93+'Employment Shock'!R30+'Employment Shock'!AK30</f>
        <v>114.24301860638741</v>
      </c>
      <c r="V5" s="19"/>
      <c r="W5" s="19"/>
    </row>
    <row r="6" spans="1:23" x14ac:dyDescent="0.25">
      <c r="B6" s="8" t="s">
        <v>3</v>
      </c>
      <c r="C6" s="79">
        <f>'Base Year Population'!C16</f>
        <v>140</v>
      </c>
      <c r="D6" s="118">
        <f>C5+C49+C94+'Employment Shock'!C31+'Employment Shock'!V31</f>
        <v>130.61750000000001</v>
      </c>
      <c r="E6" s="141">
        <f>D5+D49+D94+'Employment Shock'!D31+'Employment Shock'!W31</f>
        <v>142.28468749999999</v>
      </c>
      <c r="F6" s="141">
        <f>E5+E49+E94+'Employment Shock'!E31+'Employment Shock'!X31</f>
        <v>148.14054517356456</v>
      </c>
      <c r="G6" s="141">
        <f>F5+F49+F94+'Employment Shock'!F31+'Employment Shock'!Y31</f>
        <v>149.59867600794328</v>
      </c>
      <c r="H6" s="141">
        <f>G5+G49+G94+'Employment Shock'!G31+'Employment Shock'!Z31</f>
        <v>142.14802605725069</v>
      </c>
      <c r="I6" s="141">
        <f>H5+H49+H94+'Employment Shock'!H31+'Employment Shock'!AA31</f>
        <v>137.35576967556432</v>
      </c>
      <c r="J6" s="119">
        <f>I5+I49+I94+'Employment Shock'!I31+'Employment Shock'!AB31</f>
        <v>130.83139660216989</v>
      </c>
      <c r="L6" s="8" t="s">
        <v>3</v>
      </c>
      <c r="M6" s="80">
        <f>'Base Year Population'!D16</f>
        <v>140</v>
      </c>
      <c r="N6" s="118">
        <f>M5+M49+M94+'Employment Shock'!L31+'Employment Shock'!AE31</f>
        <v>130.61750000000001</v>
      </c>
      <c r="O6" s="141">
        <f>N5+N49+N94+'Employment Shock'!M31+'Employment Shock'!AF31</f>
        <v>130.9946875</v>
      </c>
      <c r="P6" s="141">
        <f>O5+O49+O94+'Employment Shock'!N31+'Employment Shock'!AG31</f>
        <v>127.69406011213647</v>
      </c>
      <c r="Q6" s="141">
        <f>P5+P49+P94+'Employment Shock'!O31+'Employment Shock'!AH31</f>
        <v>130.57018708925531</v>
      </c>
      <c r="R6" s="141">
        <f>Q5+Q49+Q94+'Employment Shock'!P31+'Employment Shock'!AI31</f>
        <v>131.13835352981985</v>
      </c>
      <c r="S6" s="141">
        <f>R5+R49+R94+'Employment Shock'!Q31+'Employment Shock'!AJ31</f>
        <v>126.7891891491368</v>
      </c>
      <c r="T6" s="119">
        <f>S5+S49+S94+'Employment Shock'!R31+'Employment Shock'!AK31</f>
        <v>120.76743549648914</v>
      </c>
      <c r="V6" s="19"/>
      <c r="W6" s="19"/>
    </row>
    <row r="7" spans="1:23" x14ac:dyDescent="0.25">
      <c r="B7" s="8" t="s">
        <v>4</v>
      </c>
      <c r="C7" s="79">
        <f>'Base Year Population'!C17</f>
        <v>150</v>
      </c>
      <c r="D7" s="118">
        <f>C6+C50+C95+'Employment Shock'!C32+'Employment Shock'!V32</f>
        <v>139.965</v>
      </c>
      <c r="E7" s="141">
        <f>D6+D50+D95+'Employment Shock'!D32+'Employment Shock'!W32</f>
        <v>147.86984562500001</v>
      </c>
      <c r="F7" s="141">
        <f>E6+E50+E95+'Employment Shock'!E32+'Employment Shock'!X32</f>
        <v>142.24911632812498</v>
      </c>
      <c r="G7" s="141">
        <f>F6+F50+F95+'Employment Shock'!F32+'Employment Shock'!Y32</f>
        <v>148.10351003727118</v>
      </c>
      <c r="H7" s="141">
        <f>G6+G50+G95+'Employment Shock'!G32+'Employment Shock'!Z32</f>
        <v>149.5612763389413</v>
      </c>
      <c r="I7" s="141">
        <f>H6+H50+H95+'Employment Shock'!H32+'Employment Shock'!AA32</f>
        <v>142.11248905073637</v>
      </c>
      <c r="J7" s="119">
        <f>I6+I50+I95+'Employment Shock'!I32+'Employment Shock'!AB32</f>
        <v>137.32143073314543</v>
      </c>
      <c r="L7" s="8" t="s">
        <v>4</v>
      </c>
      <c r="M7" s="80">
        <f>'Base Year Population'!D17</f>
        <v>135</v>
      </c>
      <c r="N7" s="118">
        <f>M6+M50+M95+'Employment Shock'!L32+'Employment Shock'!AE32</f>
        <v>139.965</v>
      </c>
      <c r="O7" s="141">
        <f>N6+N50+N95+'Employment Shock'!M32+'Employment Shock'!AF32</f>
        <v>137.72984562500002</v>
      </c>
      <c r="P7" s="141">
        <f>O6+O50+O95+'Employment Shock'!N32+'Employment Shock'!AG32</f>
        <v>130.961938828125</v>
      </c>
      <c r="Q7" s="141">
        <f>P6+P50+P95+'Employment Shock'!O32+'Employment Shock'!AH32</f>
        <v>127.66213659710843</v>
      </c>
      <c r="R7" s="141">
        <f>Q6+Q50+Q95+'Employment Shock'!P32+'Employment Shock'!AI32</f>
        <v>130.537544542483</v>
      </c>
      <c r="S7" s="141">
        <f>R6+R50+R95+'Employment Shock'!Q32+'Employment Shock'!AJ32</f>
        <v>131.10556894143741</v>
      </c>
      <c r="T7" s="119">
        <f>S6+S50+S95+'Employment Shock'!R32+'Employment Shock'!AK32</f>
        <v>126.75749185184952</v>
      </c>
      <c r="V7" s="19"/>
      <c r="W7" s="19"/>
    </row>
    <row r="8" spans="1:23" x14ac:dyDescent="0.25">
      <c r="B8" s="8" t="s">
        <v>5</v>
      </c>
      <c r="C8" s="79">
        <f>'Base Year Population'!C18</f>
        <v>155</v>
      </c>
      <c r="D8" s="118">
        <f>C7+C51+C96+'Employment Shock'!C33+'Employment Shock'!V33</f>
        <v>150.5625</v>
      </c>
      <c r="E8" s="141">
        <f>D7+D51+D96+'Employment Shock'!D33+'Employment Shock'!W33</f>
        <v>187.00486875000001</v>
      </c>
      <c r="F8" s="141">
        <f>E7+E51+E96+'Employment Shock'!E33+'Employment Shock'!X33</f>
        <v>148.42435754609377</v>
      </c>
      <c r="G8" s="141">
        <f>F7+F51+F96+'Employment Shock'!F33+'Employment Shock'!Y33</f>
        <v>142.78255051435548</v>
      </c>
      <c r="H8" s="141">
        <f>G7+G51+G96+'Employment Shock'!G33+'Employment Shock'!Z33</f>
        <v>148.65889819991094</v>
      </c>
      <c r="I8" s="141">
        <f>H7+H51+H96+'Employment Shock'!H33+'Employment Shock'!AA33</f>
        <v>150.12213112521235</v>
      </c>
      <c r="J8" s="119">
        <f>I7+I51+I96+'Employment Shock'!I33+'Employment Shock'!AB33</f>
        <v>142.64541088467664</v>
      </c>
      <c r="L8" s="8" t="s">
        <v>5</v>
      </c>
      <c r="M8" s="80">
        <f>'Base Year Population'!D18</f>
        <v>130</v>
      </c>
      <c r="N8" s="118">
        <f>M7+M51+M96+'Employment Shock'!L33+'Employment Shock'!AE33</f>
        <v>132.80625000000001</v>
      </c>
      <c r="O8" s="141">
        <f>N7+N51+N96+'Employment Shock'!M33+'Employment Shock'!AF33</f>
        <v>155.66856874999999</v>
      </c>
      <c r="P8" s="141">
        <f>O7+O51+O96+'Employment Shock'!N33+'Employment Shock'!AG33</f>
        <v>135.49173563359378</v>
      </c>
      <c r="Q8" s="141">
        <f>P7+P51+P96+'Employment Shock'!O33+'Employment Shock'!AH33</f>
        <v>128.83380732216796</v>
      </c>
      <c r="R8" s="141">
        <f>Q7+Q51+Q96+'Employment Shock'!P33+'Employment Shock'!AI33</f>
        <v>125.58762687740541</v>
      </c>
      <c r="S8" s="141">
        <f>R7+R51+R96+'Employment Shock'!Q33+'Employment Shock'!AJ33</f>
        <v>128.41630944366764</v>
      </c>
      <c r="T8" s="119">
        <f>S7+S51+S96+'Employment Shock'!R33+'Employment Shock'!AK33</f>
        <v>128.97510344613906</v>
      </c>
      <c r="V8" s="19"/>
      <c r="W8" s="19"/>
    </row>
    <row r="9" spans="1:23" x14ac:dyDescent="0.25">
      <c r="B9" s="8" t="s">
        <v>6</v>
      </c>
      <c r="C9" s="79">
        <f>'Base Year Population'!C19</f>
        <v>160</v>
      </c>
      <c r="D9" s="118">
        <f>C8+C52+C97+'Employment Shock'!C34+'Employment Shock'!V34</f>
        <v>149.96250000000001</v>
      </c>
      <c r="E9" s="141">
        <f>D8+D52+D97+'Employment Shock'!D34+'Employment Shock'!W34</f>
        <v>203.42921874999999</v>
      </c>
      <c r="F9" s="141">
        <f>E8+E52+E97+'Employment Shock'!E34+'Employment Shock'!X34</f>
        <v>180.92721051562501</v>
      </c>
      <c r="G9" s="141">
        <f>F8+F52+F97+'Employment Shock'!F34+'Employment Shock'!Y34</f>
        <v>143.60056592584573</v>
      </c>
      <c r="H9" s="141">
        <f>G8+G52+G97+'Employment Shock'!G34+'Employment Shock'!Z34</f>
        <v>138.14211762263892</v>
      </c>
      <c r="I9" s="141">
        <f>H8+H52+H97+'Employment Shock'!H34+'Employment Shock'!AA34</f>
        <v>143.82748400841382</v>
      </c>
      <c r="J9" s="119">
        <f>I8+I52+I97+'Employment Shock'!I34+'Employment Shock'!AB34</f>
        <v>145.24316186364294</v>
      </c>
      <c r="L9" s="8" t="s">
        <v>6</v>
      </c>
      <c r="M9" s="80">
        <f>'Base Year Population'!D19</f>
        <v>135</v>
      </c>
      <c r="N9" s="118">
        <f>M8+M52+M97+'Employment Shock'!L34+'Employment Shock'!AE34</f>
        <v>120.57500000000002</v>
      </c>
      <c r="O9" s="141">
        <f>N8+N52+N97+'Employment Shock'!M34+'Employment Shock'!AF34</f>
        <v>144.83779687500001</v>
      </c>
      <c r="P9" s="141">
        <f>O8+O52+O97+'Employment Shock'!N34+'Employment Shock'!AG34</f>
        <v>144.38259751562498</v>
      </c>
      <c r="Q9" s="141">
        <f>P8+P52+P97+'Employment Shock'!O34+'Employment Shock'!AH34</f>
        <v>125.66858480015823</v>
      </c>
      <c r="R9" s="141">
        <f>Q8+Q52+Q97+'Employment Shock'!P34+'Employment Shock'!AI34</f>
        <v>119.49335629131079</v>
      </c>
      <c r="S9" s="141">
        <f>R8+R52+R97+'Employment Shock'!Q34+'Employment Shock'!AJ34</f>
        <v>116.48252392879353</v>
      </c>
      <c r="T9" s="119">
        <f>S8+S52+S97+'Employment Shock'!R34+'Employment Shock'!AK34</f>
        <v>119.10612700900175</v>
      </c>
      <c r="V9" s="19"/>
      <c r="W9" s="19"/>
    </row>
    <row r="10" spans="1:23" x14ac:dyDescent="0.25">
      <c r="B10" s="8" t="s">
        <v>7</v>
      </c>
      <c r="C10" s="79">
        <f>'Base Year Population'!C20</f>
        <v>165</v>
      </c>
      <c r="D10" s="118">
        <f>C9+C53+C98+'Employment Shock'!C35+'Employment Shock'!V35</f>
        <v>159.44</v>
      </c>
      <c r="E10" s="141">
        <f>D9+D53+D98+'Employment Shock'!D35+'Employment Shock'!W35</f>
        <v>214.41763125</v>
      </c>
      <c r="F10" s="141">
        <f>E9+E53+E98+'Employment Shock'!E35+'Employment Shock'!X35</f>
        <v>202.717216484375</v>
      </c>
      <c r="G10" s="141">
        <f>F9+F53+F98+'Employment Shock'!F35+'Employment Shock'!Y35</f>
        <v>180.29396527882031</v>
      </c>
      <c r="H10" s="141">
        <f>G9+G53+G98+'Employment Shock'!G35+'Employment Shock'!Z35</f>
        <v>143.09796394510528</v>
      </c>
      <c r="I10" s="141">
        <f>H9+H53+H98+'Employment Shock'!H35+'Employment Shock'!AA35</f>
        <v>137.6586202109597</v>
      </c>
      <c r="J10" s="119">
        <f>I9+I53+I98+'Employment Shock'!I35+'Employment Shock'!AB35</f>
        <v>143.32408781438437</v>
      </c>
      <c r="L10" s="8" t="s">
        <v>7</v>
      </c>
      <c r="M10" s="80">
        <f>'Base Year Population'!D20</f>
        <v>140</v>
      </c>
      <c r="N10" s="118">
        <f>M9+M53+M98+'Employment Shock'!L35+'Employment Shock'!AE35</f>
        <v>127.7775</v>
      </c>
      <c r="O10" s="141">
        <f>N9+N53+N98+'Employment Shock'!M35+'Employment Shock'!AF35</f>
        <v>135.78423750000002</v>
      </c>
      <c r="P10" s="141">
        <f>O9+O53+O98+'Employment Shock'!N35+'Employment Shock'!AG35</f>
        <v>137.08897474218753</v>
      </c>
      <c r="Q10" s="141">
        <f>P9+P53+P98+'Employment Shock'!O35+'Employment Shock'!AH35</f>
        <v>136.65812854853905</v>
      </c>
      <c r="R10" s="141">
        <f>Q9+Q53+Q98+'Employment Shock'!P35+'Employment Shock'!AI35</f>
        <v>118.94531551334977</v>
      </c>
      <c r="S10" s="141">
        <f>R9+R53+R98+'Employment Shock'!Q35+'Employment Shock'!AJ35</f>
        <v>113.10046172972567</v>
      </c>
      <c r="T10" s="119">
        <f>S9+S53+S98+'Employment Shock'!R35+'Employment Shock'!AK35</f>
        <v>110.25070889860307</v>
      </c>
      <c r="V10" s="19"/>
      <c r="W10" s="19"/>
    </row>
    <row r="11" spans="1:23" x14ac:dyDescent="0.25">
      <c r="B11" s="8" t="s">
        <v>8</v>
      </c>
      <c r="C11" s="79">
        <f>'Base Year Population'!C21</f>
        <v>170</v>
      </c>
      <c r="D11" s="118">
        <f>C10+C54+C99+'Employment Shock'!C36+'Employment Shock'!V36</f>
        <v>164.42250000000001</v>
      </c>
      <c r="E11" s="141">
        <f>D10+D54+D99+'Employment Shock'!D36+'Employment Shock'!W36</f>
        <v>223.86195999999998</v>
      </c>
      <c r="F11" s="141">
        <f>E10+E54+E99+'Employment Shock'!E36+'Employment Shock'!X36</f>
        <v>213.667169540625</v>
      </c>
      <c r="G11" s="141">
        <f>F10+F54+F99+'Employment Shock'!F36+'Employment Shock'!Y36</f>
        <v>202.00770622667969</v>
      </c>
      <c r="H11" s="141">
        <f>G10+G54+G99+'Employment Shock'!G36+'Employment Shock'!Z36</f>
        <v>179.66293640034445</v>
      </c>
      <c r="I11" s="141">
        <f>H10+H54+H99+'Employment Shock'!H36+'Employment Shock'!AA36</f>
        <v>142.59712107129741</v>
      </c>
      <c r="J11" s="119">
        <f>I10+I54+I99+'Employment Shock'!I36+'Employment Shock'!AB36</f>
        <v>137.17681504022133</v>
      </c>
      <c r="L11" s="8" t="s">
        <v>8</v>
      </c>
      <c r="M11" s="80">
        <f>'Base Year Population'!D21</f>
        <v>140</v>
      </c>
      <c r="N11" s="118">
        <f>M10+M54+M99+'Employment Shock'!L36+'Employment Shock'!AE36</f>
        <v>136.01</v>
      </c>
      <c r="O11" s="141">
        <f>N10+N54+N99+'Employment Shock'!M36+'Employment Shock'!AF36</f>
        <v>145.79584125</v>
      </c>
      <c r="P11" s="141">
        <f>O10+O54+O99+'Employment Shock'!N36+'Employment Shock'!AG36</f>
        <v>131.91438673125003</v>
      </c>
      <c r="Q11" s="141">
        <f>P10+P54+P99+'Employment Shock'!O36+'Employment Shock'!AH36</f>
        <v>133.18193896203519</v>
      </c>
      <c r="R11" s="141">
        <f>Q10+Q54+Q99+'Employment Shock'!P36+'Employment Shock'!AI36</f>
        <v>132.76337188490569</v>
      </c>
      <c r="S11" s="141">
        <f>R10+R54+R99+'Employment Shock'!Q36+'Employment Shock'!AJ36</f>
        <v>115.55537402121929</v>
      </c>
      <c r="T11" s="119">
        <f>S10+S54+S99+'Employment Shock'!R36+'Employment Shock'!AK36</f>
        <v>109.87709857042847</v>
      </c>
      <c r="V11" s="19"/>
      <c r="W11" s="19"/>
    </row>
    <row r="12" spans="1:23" x14ac:dyDescent="0.25">
      <c r="B12" s="8" t="s">
        <v>9</v>
      </c>
      <c r="C12" s="79">
        <f>'Base Year Population'!C22</f>
        <v>175</v>
      </c>
      <c r="D12" s="118">
        <f>C11+C55+C100+'Employment Shock'!C37+'Employment Shock'!V37</f>
        <v>169.41246129999999</v>
      </c>
      <c r="E12" s="141">
        <f>D11+D55+D100+'Employment Shock'!D37+'Employment Shock'!W37</f>
        <v>228.8413637620958</v>
      </c>
      <c r="F12" s="141">
        <f>E11+E55+E100+'Employment Shock'!E37+'Employment Shock'!X37</f>
        <v>223.10755096147795</v>
      </c>
      <c r="G12" s="141">
        <f>F11+F55+F100+'Employment Shock'!F37+'Employment Shock'!Y37</f>
        <v>212.95614614616397</v>
      </c>
      <c r="H12" s="141">
        <f>G11+G55+G100+'Employment Shock'!G37+'Employment Shock'!Z37</f>
        <v>201.34391188970713</v>
      </c>
      <c r="I12" s="141">
        <f>H11+H55+H100+'Employment Shock'!H37+'Employment Shock'!AA37</f>
        <v>179.07996988347384</v>
      </c>
      <c r="J12" s="119">
        <f>I11+I55+I100+'Employment Shock'!I37+'Employment Shock'!AB37</f>
        <v>142.14022714191967</v>
      </c>
      <c r="L12" s="8" t="s">
        <v>9</v>
      </c>
      <c r="M12" s="80">
        <f>'Base Year Population'!D22</f>
        <v>155</v>
      </c>
      <c r="N12" s="118">
        <f>M11+M55+M100+'Employment Shock'!L37+'Employment Shock'!AE37</f>
        <v>136.71614459999998</v>
      </c>
      <c r="O12" s="141">
        <f>N11+N55+N100+'Employment Shock'!M37+'Employment Shock'!AF37</f>
        <v>147.26562910053457</v>
      </c>
      <c r="P12" s="141">
        <f>O11+O55+O100+'Employment Shock'!N37+'Employment Shock'!AG37</f>
        <v>142.38859619568439</v>
      </c>
      <c r="Q12" s="141">
        <f>P11+P55+P100+'Employment Shock'!O37+'Employment Shock'!AH37</f>
        <v>128.8371255444398</v>
      </c>
      <c r="R12" s="141">
        <f>Q11+Q55+Q100+'Employment Shock'!P37+'Employment Shock'!AI37</f>
        <v>130.08066629980382</v>
      </c>
      <c r="S12" s="141">
        <f>R11+R55+R100+'Employment Shock'!Q37+'Employment Shock'!AJ37</f>
        <v>129.67731665075704</v>
      </c>
      <c r="T12" s="119">
        <f>S11+S55+S100+'Employment Shock'!R37+'Employment Shock'!AK37</f>
        <v>112.8740167874996</v>
      </c>
      <c r="V12" s="19"/>
      <c r="W12" s="19"/>
    </row>
    <row r="13" spans="1:23" x14ac:dyDescent="0.25">
      <c r="B13" s="8" t="s">
        <v>10</v>
      </c>
      <c r="C13" s="79">
        <f>'Base Year Population'!C23</f>
        <v>180</v>
      </c>
      <c r="D13" s="118">
        <f>C12+C56+C101+'Employment Shock'!C38+'Employment Shock'!V38</f>
        <v>174.13877249999999</v>
      </c>
      <c r="E13" s="141">
        <f>D12+D56+D101+'Employment Shock'!D38+'Employment Shock'!W38</f>
        <v>234.92185465725512</v>
      </c>
      <c r="F13" s="141">
        <f>E12+E56+E101+'Employment Shock'!E38+'Employment Shock'!X38</f>
        <v>227.75034042767828</v>
      </c>
      <c r="G13" s="141">
        <f>F12+F56+F101+'Employment Shock'!F38+'Employment Shock'!Y38</f>
        <v>222.06060656480264</v>
      </c>
      <c r="H13" s="141">
        <f>G12+G56+G101+'Employment Shock'!G38+'Employment Shock'!Z38</f>
        <v>211.97256688611694</v>
      </c>
      <c r="I13" s="141">
        <f>H12+H56+H101+'Employment Shock'!H38+'Employment Shock'!AA38</f>
        <v>200.42860333409186</v>
      </c>
      <c r="J13" s="119">
        <f>I12+I56+I101+'Employment Shock'!I38+'Employment Shock'!AB38</f>
        <v>178.27868699543552</v>
      </c>
      <c r="L13" s="8" t="s">
        <v>10</v>
      </c>
      <c r="M13" s="80">
        <f>'Base Year Population'!D23</f>
        <v>175</v>
      </c>
      <c r="N13" s="118">
        <f>M12+M56+M101+'Employment Shock'!L38+'Employment Shock'!AE38</f>
        <v>154.23719850000001</v>
      </c>
      <c r="O13" s="141">
        <f>N12+N56+N101+'Employment Shock'!M38+'Employment Shock'!AF38</f>
        <v>148.11391364267649</v>
      </c>
      <c r="P13" s="141">
        <f>O12+O56+O101+'Employment Shock'!N38+'Employment Shock'!AG38</f>
        <v>146.56352597081633</v>
      </c>
      <c r="Q13" s="141">
        <f>P12+P56+P101+'Employment Shock'!O38+'Employment Shock'!AH38</f>
        <v>141.72042991312196</v>
      </c>
      <c r="R13" s="141">
        <f>Q12+Q56+Q101+'Employment Shock'!P38+'Employment Shock'!AI38</f>
        <v>128.24206629443529</v>
      </c>
      <c r="S13" s="141">
        <f>R12+R56+R101+'Employment Shock'!Q38+'Employment Shock'!AJ38</f>
        <v>129.48932015148043</v>
      </c>
      <c r="T13" s="119">
        <f>S12+S56+S101+'Employment Shock'!R38+'Employment Shock'!AK38</f>
        <v>129.09708305530472</v>
      </c>
      <c r="V13" s="19"/>
      <c r="W13" s="19"/>
    </row>
    <row r="14" spans="1:23" x14ac:dyDescent="0.25">
      <c r="B14" s="8" t="s">
        <v>11</v>
      </c>
      <c r="C14" s="79">
        <f>'Base Year Population'!C24</f>
        <v>200</v>
      </c>
      <c r="D14" s="118">
        <f>C13+C57+C102+'Employment Shock'!C39+'Employment Shock'!V39</f>
        <v>178.67456999999999</v>
      </c>
      <c r="E14" s="141">
        <f>D13+D57+D102+'Employment Shock'!D39+'Employment Shock'!W39</f>
        <v>229.82983897818997</v>
      </c>
      <c r="F14" s="141">
        <f>E13+E57+E102+'Employment Shock'!E39+'Employment Shock'!X39</f>
        <v>233.25440101953509</v>
      </c>
      <c r="G14" s="141">
        <f>F13+F57+F102+'Employment Shock'!F39+'Employment Shock'!Y39</f>
        <v>226.16321076215664</v>
      </c>
      <c r="H14" s="141">
        <f>G13+G57+G102+'Employment Shock'!G39+'Employment Shock'!Z39</f>
        <v>220.54129122061613</v>
      </c>
      <c r="I14" s="141">
        <f>H13+H57+H102+'Employment Shock'!H39+'Employment Shock'!AA39</f>
        <v>210.54866820119543</v>
      </c>
      <c r="J14" s="119">
        <f>I13+I57+I102+'Employment Shock'!I39+'Employment Shock'!AB39</f>
        <v>199.10675338730644</v>
      </c>
      <c r="L14" s="8" t="s">
        <v>11</v>
      </c>
      <c r="M14" s="80">
        <f>'Base Year Population'!D24</f>
        <v>190</v>
      </c>
      <c r="N14" s="118">
        <f>M13+M57+M102+'Employment Shock'!L39+'Employment Shock'!AE39</f>
        <v>173.7113875</v>
      </c>
      <c r="O14" s="141">
        <f>N13+N57+N102+'Employment Shock'!M39+'Employment Shock'!AF39</f>
        <v>164.51214309496825</v>
      </c>
      <c r="P14" s="141">
        <f>O13+O57+O102+'Employment Shock'!N39+'Employment Shock'!AG39</f>
        <v>147.0626147566671</v>
      </c>
      <c r="Q14" s="141">
        <f>P13+P57+P102+'Employment Shock'!O39+'Employment Shock'!AH39</f>
        <v>145.54216495104828</v>
      </c>
      <c r="R14" s="141">
        <f>Q13+Q57+Q102+'Employment Shock'!P39+'Employment Shock'!AI39</f>
        <v>140.7507936184067</v>
      </c>
      <c r="S14" s="141">
        <f>R13+R57+R102+'Employment Shock'!Q39+'Employment Shock'!AJ39</f>
        <v>127.38061656897922</v>
      </c>
      <c r="T14" s="119">
        <f>S13+S57+S102+'Employment Shock'!R39+'Employment Shock'!AK39</f>
        <v>128.63532302679758</v>
      </c>
      <c r="V14" s="19"/>
      <c r="W14" s="19"/>
    </row>
    <row r="15" spans="1:23" x14ac:dyDescent="0.25">
      <c r="B15" s="8" t="s">
        <v>12</v>
      </c>
      <c r="C15" s="79">
        <f>'Base Year Population'!C25</f>
        <v>215</v>
      </c>
      <c r="D15" s="118">
        <f>C14+C58+C103+'Employment Shock'!C40+'Employment Shock'!V40</f>
        <v>198.03996000000001</v>
      </c>
      <c r="E15" s="141">
        <f>D14+D58+D103+'Employment Shock'!D40+'Employment Shock'!W40</f>
        <v>230.95850938857384</v>
      </c>
      <c r="F15" s="141">
        <f>E14+E58+E103+'Employment Shock'!E40+'Employment Shock'!X40</f>
        <v>227.66656648026515</v>
      </c>
      <c r="G15" s="141">
        <f>F14+F58+F103+'Employment Shock'!F40+'Employment Shock'!Y40</f>
        <v>231.10276105761474</v>
      </c>
      <c r="H15" s="141">
        <f>G14+G58+G103+'Employment Shock'!G40+'Employment Shock'!Z40</f>
        <v>224.11866585110764</v>
      </c>
      <c r="I15" s="141">
        <f>H14+H58+H103+'Employment Shock'!H40+'Employment Shock'!AA40</f>
        <v>218.58740376124206</v>
      </c>
      <c r="J15" s="119">
        <f>I14+I58+I103+'Employment Shock'!I40+'Employment Shock'!AB40</f>
        <v>208.72058031853564</v>
      </c>
      <c r="L15" s="8" t="s">
        <v>12</v>
      </c>
      <c r="M15" s="80">
        <f>'Base Year Population'!D25</f>
        <v>210</v>
      </c>
      <c r="N15" s="118">
        <f>M14+M58+M103+'Employment Shock'!L40+'Employment Shock'!AE40</f>
        <v>188.13796199999999</v>
      </c>
      <c r="O15" s="141">
        <f>N14+N58+N103+'Employment Shock'!M40+'Employment Shock'!AF40</f>
        <v>177.44299523889126</v>
      </c>
      <c r="P15" s="141">
        <f>O14+O58+O103+'Employment Shock'!N40+'Employment Shock'!AG40</f>
        <v>162.96367316471785</v>
      </c>
      <c r="Q15" s="141">
        <f>P14+P58+P103+'Employment Shock'!O40+'Employment Shock'!AH40</f>
        <v>145.70604528817316</v>
      </c>
      <c r="R15" s="141">
        <f>Q14+Q58+Q103+'Employment Shock'!P40+'Employment Shock'!AI40</f>
        <v>144.22644480500446</v>
      </c>
      <c r="S15" s="141">
        <f>R14+R58+R103+'Employment Shock'!Q40+'Employment Shock'!AJ40</f>
        <v>139.50381075625936</v>
      </c>
      <c r="T15" s="119">
        <f>S14+S58+S103+'Employment Shock'!R40+'Employment Shock'!AK40</f>
        <v>126.27463492765644</v>
      </c>
      <c r="V15" s="19"/>
      <c r="W15" s="19"/>
    </row>
    <row r="16" spans="1:23" ht="15.75" thickBot="1" x14ac:dyDescent="0.3">
      <c r="B16" s="8" t="s">
        <v>13</v>
      </c>
      <c r="C16" s="79">
        <f>'Base Year Population'!C26</f>
        <v>230</v>
      </c>
      <c r="D16" s="120">
        <f>C15+C59+C104+'Employment Shock'!C41+'Employment Shock'!V41</f>
        <v>212.36952875</v>
      </c>
      <c r="E16" s="142">
        <f>D15+D59+D104+'Employment Shock'!D41+'Employment Shock'!W41</f>
        <v>233.46840601007096</v>
      </c>
      <c r="F16" s="142">
        <f>E15+E59+E104+'Employment Shock'!E41+'Employment Shock'!X41</f>
        <v>228.25144091785339</v>
      </c>
      <c r="G16" s="142">
        <f>F15+F59+F104+'Employment Shock'!F41+'Employment Shock'!Y41</f>
        <v>225.05470814729736</v>
      </c>
      <c r="H16" s="142">
        <f>G15+G59+G104+'Employment Shock'!G41+'Employment Shock'!Z41</f>
        <v>228.50774183029017</v>
      </c>
      <c r="I16" s="142">
        <f>H15+H59+H104+'Employment Shock'!H41+'Employment Shock'!AA41</f>
        <v>221.65547217485002</v>
      </c>
      <c r="J16" s="121">
        <f>I15+I59+I104+'Employment Shock'!I41+'Employment Shock'!AB41</f>
        <v>216.23598082087756</v>
      </c>
      <c r="L16" s="8" t="s">
        <v>13</v>
      </c>
      <c r="M16" s="80">
        <f>'Base Year Population'!D26</f>
        <v>225</v>
      </c>
      <c r="N16" s="120">
        <f>M15+M59+M104+'Employment Shock'!L41+'Employment Shock'!AE41</f>
        <v>207.4307025</v>
      </c>
      <c r="O16" s="142">
        <f>N15+N59+N104+'Employment Shock'!M41+'Employment Shock'!AF41</f>
        <v>188.92248570956738</v>
      </c>
      <c r="P16" s="142">
        <f>O15+O59+O104+'Employment Shock'!N41+'Employment Shock'!AG41</f>
        <v>175.36318298588938</v>
      </c>
      <c r="Q16" s="142">
        <f>P15+P59+P104+'Employment Shock'!O41+'Employment Shock'!AH41</f>
        <v>161.09410560235378</v>
      </c>
      <c r="R16" s="142">
        <f>Q15+Q59+Q104+'Employment Shock'!P41+'Employment Shock'!AI41</f>
        <v>144.06993333810445</v>
      </c>
      <c r="S16" s="142">
        <f>R15+R59+R104+'Employment Shock'!Q41+'Employment Shock'!AJ41</f>
        <v>142.64131281502188</v>
      </c>
      <c r="T16" s="121">
        <f>S15+S59+S104+'Employment Shock'!R41+'Employment Shock'!AK41</f>
        <v>138.00311833191986</v>
      </c>
      <c r="V16" s="19"/>
      <c r="W16" s="19"/>
    </row>
    <row r="17" spans="1:23" x14ac:dyDescent="0.25">
      <c r="B17" s="8" t="s">
        <v>14</v>
      </c>
      <c r="C17" s="79">
        <f>'Base Year Population'!C27</f>
        <v>250</v>
      </c>
      <c r="D17" s="22">
        <f t="shared" ref="D17:J21" si="0">C16+C60+C105</f>
        <v>225.53064000000001</v>
      </c>
      <c r="E17" s="22">
        <f t="shared" si="0"/>
        <v>208.36064933938627</v>
      </c>
      <c r="F17" s="22">
        <f t="shared" si="0"/>
        <v>229.18789780548624</v>
      </c>
      <c r="G17" s="22">
        <f t="shared" si="0"/>
        <v>224.18759209239127</v>
      </c>
      <c r="H17" s="22">
        <f t="shared" si="0"/>
        <v>221.16437853541518</v>
      </c>
      <c r="I17" s="22">
        <f t="shared" si="0"/>
        <v>224.67342547496818</v>
      </c>
      <c r="J17" s="22">
        <f t="shared" si="0"/>
        <v>218.04581898699081</v>
      </c>
      <c r="L17" s="8" t="s">
        <v>14</v>
      </c>
      <c r="M17" s="80">
        <f>'Base Year Population'!D27</f>
        <v>240</v>
      </c>
      <c r="N17" s="22">
        <f t="shared" ref="N17:T21" si="1">M16+M60+M105</f>
        <v>220.62780000000001</v>
      </c>
      <c r="O17" s="22">
        <f t="shared" si="1"/>
        <v>203.51505284312145</v>
      </c>
      <c r="P17" s="22">
        <f t="shared" si="1"/>
        <v>185.45870119186498</v>
      </c>
      <c r="Q17" s="22">
        <f t="shared" si="1"/>
        <v>172.24097064698464</v>
      </c>
      <c r="R17" s="22">
        <f t="shared" si="1"/>
        <v>158.3094086080819</v>
      </c>
      <c r="S17" s="22">
        <f t="shared" si="1"/>
        <v>141.65246731579913</v>
      </c>
      <c r="T17" s="22">
        <f t="shared" si="1"/>
        <v>140.31840301057994</v>
      </c>
      <c r="V17" s="19"/>
      <c r="W17" s="19"/>
    </row>
    <row r="18" spans="1:23" x14ac:dyDescent="0.25">
      <c r="B18" s="8" t="s">
        <v>15</v>
      </c>
      <c r="C18" s="79">
        <f>'Base Year Population'!C28</f>
        <v>220</v>
      </c>
      <c r="D18" s="22">
        <f t="shared" si="0"/>
        <v>240.30199999999999</v>
      </c>
      <c r="E18" s="22">
        <f t="shared" si="0"/>
        <v>217.04771425136303</v>
      </c>
      <c r="F18" s="22">
        <f t="shared" si="0"/>
        <v>200.76322608584454</v>
      </c>
      <c r="G18" s="22">
        <f t="shared" si="0"/>
        <v>221.08832684983597</v>
      </c>
      <c r="H18" s="22">
        <f t="shared" si="0"/>
        <v>216.51031346826369</v>
      </c>
      <c r="I18" s="22">
        <f t="shared" si="0"/>
        <v>213.82704460627809</v>
      </c>
      <c r="J18" s="22">
        <f t="shared" si="0"/>
        <v>217.45403934573932</v>
      </c>
      <c r="L18" s="8" t="s">
        <v>15</v>
      </c>
      <c r="M18" s="80">
        <f>'Base Year Population'!D28</f>
        <v>210</v>
      </c>
      <c r="N18" s="22">
        <f t="shared" si="1"/>
        <v>230.68992</v>
      </c>
      <c r="O18" s="22">
        <f t="shared" si="1"/>
        <v>212.32928568068121</v>
      </c>
      <c r="P18" s="22">
        <f t="shared" si="1"/>
        <v>196.09431385129</v>
      </c>
      <c r="Q18" s="22">
        <f t="shared" si="1"/>
        <v>178.90453352407161</v>
      </c>
      <c r="R18" s="22">
        <f t="shared" si="1"/>
        <v>166.34259817326574</v>
      </c>
      <c r="S18" s="22">
        <f t="shared" si="1"/>
        <v>153.05734675809595</v>
      </c>
      <c r="T18" s="22">
        <f t="shared" si="1"/>
        <v>137.10077698772042</v>
      </c>
      <c r="V18" s="19"/>
      <c r="W18" s="19"/>
    </row>
    <row r="19" spans="1:23" x14ac:dyDescent="0.25">
      <c r="B19" s="8" t="s">
        <v>16</v>
      </c>
      <c r="C19" s="79">
        <f>'Base Year Population'!C29</f>
        <v>175</v>
      </c>
      <c r="D19" s="22">
        <f t="shared" si="0"/>
        <v>198.53196</v>
      </c>
      <c r="E19" s="22">
        <f t="shared" si="0"/>
        <v>217.41985067729351</v>
      </c>
      <c r="F19" s="22">
        <f t="shared" si="0"/>
        <v>196.87964325157611</v>
      </c>
      <c r="G19" s="22">
        <f t="shared" si="0"/>
        <v>182.55938541299642</v>
      </c>
      <c r="H19" s="22">
        <f t="shared" si="0"/>
        <v>201.52627579731165</v>
      </c>
      <c r="I19" s="22">
        <f t="shared" si="0"/>
        <v>197.81654416991796</v>
      </c>
      <c r="J19" s="22">
        <f t="shared" si="0"/>
        <v>195.81136547064975</v>
      </c>
      <c r="L19" s="8" t="s">
        <v>16</v>
      </c>
      <c r="M19" s="80">
        <f>'Base Year Population'!D29</f>
        <v>185</v>
      </c>
      <c r="N19" s="22">
        <f t="shared" si="1"/>
        <v>194.63083499999999</v>
      </c>
      <c r="O19" s="22">
        <f t="shared" si="1"/>
        <v>214.21477248765135</v>
      </c>
      <c r="P19" s="22">
        <f t="shared" si="1"/>
        <v>197.53205967540276</v>
      </c>
      <c r="Q19" s="22">
        <f t="shared" si="1"/>
        <v>182.75894219559893</v>
      </c>
      <c r="R19" s="22">
        <f t="shared" si="1"/>
        <v>167.03233406811739</v>
      </c>
      <c r="S19" s="22">
        <f t="shared" si="1"/>
        <v>155.57092832209398</v>
      </c>
      <c r="T19" s="22">
        <f t="shared" si="1"/>
        <v>143.38563268555515</v>
      </c>
      <c r="V19" s="19"/>
      <c r="W19" s="19"/>
    </row>
    <row r="20" spans="1:23" x14ac:dyDescent="0.25">
      <c r="B20" s="8" t="s">
        <v>17</v>
      </c>
      <c r="C20" s="79">
        <f>'Base Year Population'!C30</f>
        <v>125</v>
      </c>
      <c r="D20" s="22">
        <f t="shared" si="0"/>
        <v>148.45564999999999</v>
      </c>
      <c r="E20" s="22">
        <f t="shared" si="0"/>
        <v>169.06239320012261</v>
      </c>
      <c r="F20" s="22">
        <f t="shared" si="0"/>
        <v>185.83645195055388</v>
      </c>
      <c r="G20" s="22">
        <f t="shared" si="0"/>
        <v>168.89085772610036</v>
      </c>
      <c r="H20" s="22">
        <f t="shared" si="0"/>
        <v>157.1602841287596</v>
      </c>
      <c r="I20" s="22">
        <f t="shared" si="0"/>
        <v>174.08626124490598</v>
      </c>
      <c r="J20" s="22">
        <f t="shared" si="0"/>
        <v>171.45557164199272</v>
      </c>
      <c r="L20" s="8" t="s">
        <v>17</v>
      </c>
      <c r="M20" s="80">
        <f>'Base Year Population'!D30</f>
        <v>150</v>
      </c>
      <c r="N20" s="22">
        <f t="shared" si="1"/>
        <v>161.46152499999999</v>
      </c>
      <c r="O20" s="22">
        <f t="shared" si="1"/>
        <v>170.3932309953459</v>
      </c>
      <c r="P20" s="22">
        <f t="shared" si="1"/>
        <v>188.10474812978086</v>
      </c>
      <c r="Q20" s="22">
        <f t="shared" si="1"/>
        <v>173.96617105199292</v>
      </c>
      <c r="R20" s="22">
        <f t="shared" si="1"/>
        <v>161.41758874589237</v>
      </c>
      <c r="S20" s="22">
        <f t="shared" si="1"/>
        <v>147.94040232742486</v>
      </c>
      <c r="T20" s="22">
        <f t="shared" si="1"/>
        <v>138.16517371077646</v>
      </c>
      <c r="V20" s="19"/>
      <c r="W20" s="19"/>
    </row>
    <row r="21" spans="1:23" x14ac:dyDescent="0.25">
      <c r="B21" s="8" t="s">
        <v>18</v>
      </c>
      <c r="C21" s="79">
        <f>'Base Year Population'!C31</f>
        <v>75</v>
      </c>
      <c r="D21" s="22">
        <f t="shared" si="0"/>
        <v>93.941874999999996</v>
      </c>
      <c r="E21" s="22">
        <f t="shared" si="0"/>
        <v>112.23065060629831</v>
      </c>
      <c r="F21" s="22">
        <f t="shared" si="0"/>
        <v>128.54823016668993</v>
      </c>
      <c r="G21" s="22">
        <f t="shared" si="0"/>
        <v>142.1002801960388</v>
      </c>
      <c r="H21" s="22">
        <f t="shared" si="0"/>
        <v>129.85463058204792</v>
      </c>
      <c r="I21" s="22">
        <f t="shared" si="0"/>
        <v>121.48575915562951</v>
      </c>
      <c r="J21" s="22">
        <f t="shared" si="0"/>
        <v>135.27698991565168</v>
      </c>
      <c r="L21" s="8" t="s">
        <v>18</v>
      </c>
      <c r="M21" s="80">
        <f>'Base Year Population'!D31</f>
        <v>100</v>
      </c>
      <c r="N21" s="22">
        <f t="shared" si="1"/>
        <v>116.41222499999999</v>
      </c>
      <c r="O21" s="22">
        <f t="shared" si="1"/>
        <v>125.95435337398783</v>
      </c>
      <c r="P21" s="22">
        <f t="shared" si="1"/>
        <v>133.59233616141688</v>
      </c>
      <c r="Q21" s="22">
        <f t="shared" si="1"/>
        <v>148.20530777397474</v>
      </c>
      <c r="R21" s="22">
        <f t="shared" si="1"/>
        <v>137.72561225046456</v>
      </c>
      <c r="S21" s="22">
        <f t="shared" si="1"/>
        <v>128.39234461540397</v>
      </c>
      <c r="T21" s="22">
        <f t="shared" si="1"/>
        <v>118.21353259349534</v>
      </c>
      <c r="V21" s="19"/>
      <c r="W21" s="19"/>
    </row>
    <row r="22" spans="1:23" x14ac:dyDescent="0.25">
      <c r="B22" s="9" t="s">
        <v>19</v>
      </c>
      <c r="C22" s="79">
        <f>'Base Year Population'!C32</f>
        <v>15</v>
      </c>
      <c r="D22" s="34">
        <f>C21+C65+C110+(C22*Mortality!F26)</f>
        <v>31.6875</v>
      </c>
      <c r="E22" s="34">
        <f>D21+D65+D110+(D22*Mortality!G26)</f>
        <v>43.73344765625</v>
      </c>
      <c r="F22" s="34">
        <f>E21+E65+E110+(E22*Mortality!H26)</f>
        <v>55.624445789321314</v>
      </c>
      <c r="G22" s="34">
        <f>F21+F65+F110+(F22*Mortality!I26)</f>
        <v>67.64069007741243</v>
      </c>
      <c r="H22" s="34">
        <f>G21+G65+G110+(G22*Mortality!J26)</f>
        <v>79.50444803477221</v>
      </c>
      <c r="I22" s="34">
        <f>H21+H65+H110+(H22*Mortality!K26)</f>
        <v>80.87825404963715</v>
      </c>
      <c r="J22" s="34">
        <f>I21+I65+I110+(I22*Mortality!L26)</f>
        <v>81.239254402971483</v>
      </c>
      <c r="L22" s="9" t="s">
        <v>19</v>
      </c>
      <c r="M22" s="80">
        <f>'Base Year Population'!D32</f>
        <v>30</v>
      </c>
      <c r="N22" s="34">
        <f>M21+M65+M110+(M22*Mortality!N26)</f>
        <v>56.3</v>
      </c>
      <c r="O22" s="34">
        <f>N21+N65+N110+(N22*Mortality!O26)</f>
        <v>71.542062329999993</v>
      </c>
      <c r="P22" s="34">
        <f>O21+O65+O110+(O22*Mortality!P26)</f>
        <v>82.13664531570268</v>
      </c>
      <c r="Q22" s="34">
        <f>P21+P65+P110+(P22*Mortality!Q26)</f>
        <v>91.526382662337738</v>
      </c>
      <c r="R22" s="34">
        <f>Q21+Q65+Q110+(Q22*Mortality!R26)</f>
        <v>105.19485235374771</v>
      </c>
      <c r="S22" s="34">
        <f>R21+R65+R110+(R22*Mortality!S26)</f>
        <v>107.08141960682447</v>
      </c>
      <c r="T22" s="34">
        <f>S21+S65+S110+(S22*Mortality!T26)</f>
        <v>106.67984397778187</v>
      </c>
      <c r="V22" s="19"/>
      <c r="W22" s="19"/>
    </row>
    <row r="23" spans="1:23" x14ac:dyDescent="0.25">
      <c r="B23" s="10" t="s">
        <v>20</v>
      </c>
      <c r="C23" s="25">
        <f>'Base Year Population'!I33</f>
        <v>0</v>
      </c>
      <c r="D23" s="26">
        <f>SUM(D4:D22)</f>
        <v>3023.4239316129674</v>
      </c>
      <c r="E23" s="26">
        <f t="shared" ref="E23:J23" si="2">SUM(E4:E22)</f>
        <v>3539.6003635758516</v>
      </c>
      <c r="F23" s="26">
        <f t="shared" si="2"/>
        <v>3461.9625144671904</v>
      </c>
      <c r="G23" s="26">
        <f t="shared" si="2"/>
        <v>3367.0204393643239</v>
      </c>
      <c r="H23" s="26">
        <f t="shared" si="2"/>
        <v>3259.1057899041375</v>
      </c>
      <c r="I23" s="26">
        <f t="shared" si="2"/>
        <v>3149.4917979196734</v>
      </c>
      <c r="J23" s="26">
        <f t="shared" si="2"/>
        <v>3043.1148256319038</v>
      </c>
      <c r="K23" s="27"/>
      <c r="L23" s="28" t="s">
        <v>20</v>
      </c>
      <c r="M23" s="25">
        <f>'Base Year Population'!J33</f>
        <v>0</v>
      </c>
      <c r="N23" s="26">
        <f>SUM(N4:N22)</f>
        <v>2875.4860400042785</v>
      </c>
      <c r="O23" s="26">
        <f t="shared" ref="O23:T23" si="3">SUM(O4:O22)</f>
        <v>2930.7735310810735</v>
      </c>
      <c r="P23" s="26">
        <f t="shared" si="3"/>
        <v>2823.9731315983049</v>
      </c>
      <c r="Q23" s="26">
        <f t="shared" si="3"/>
        <v>2708.5357374646824</v>
      </c>
      <c r="R23" s="26">
        <f t="shared" si="3"/>
        <v>2587.0540925864798</v>
      </c>
      <c r="S23" s="26">
        <f t="shared" si="3"/>
        <v>2467.1451148238643</v>
      </c>
      <c r="T23" s="26">
        <f t="shared" si="3"/>
        <v>2358.6112774602434</v>
      </c>
    </row>
    <row r="24" spans="1:23" x14ac:dyDescent="0.25">
      <c r="B24" s="10"/>
      <c r="C24" s="24"/>
      <c r="D24" s="24">
        <f>D23-'Projections in Detail'!D23</f>
        <v>0</v>
      </c>
      <c r="E24" s="24">
        <f>E23-'Projections in Detail'!E23</f>
        <v>585.20432539384046</v>
      </c>
      <c r="F24" s="24"/>
      <c r="G24" s="24"/>
      <c r="H24" s="24"/>
      <c r="I24" s="24"/>
      <c r="J24" s="11"/>
      <c r="L24" s="10"/>
      <c r="M24" s="24"/>
      <c r="N24" s="24"/>
      <c r="O24" s="24"/>
      <c r="P24" s="24"/>
      <c r="Q24" s="24"/>
      <c r="R24" s="24"/>
      <c r="S24" s="24"/>
      <c r="T24" s="29"/>
    </row>
    <row r="25" spans="1:23" x14ac:dyDescent="0.25">
      <c r="A25" s="13" t="s">
        <v>40</v>
      </c>
      <c r="C25" s="13"/>
      <c r="D25" s="13"/>
      <c r="E25" s="13"/>
      <c r="F25" s="13"/>
      <c r="G25" s="13"/>
      <c r="H25" s="13"/>
      <c r="I25" s="13"/>
      <c r="K25" s="13" t="s">
        <v>40</v>
      </c>
      <c r="M25" s="13"/>
      <c r="N25" s="13"/>
      <c r="O25" s="13"/>
      <c r="P25" s="13"/>
      <c r="Q25" s="13"/>
      <c r="R25" s="13"/>
      <c r="S25" s="13"/>
      <c r="T25" s="30"/>
    </row>
    <row r="26" spans="1:23" x14ac:dyDescent="0.25">
      <c r="B26" s="21" t="s">
        <v>0</v>
      </c>
      <c r="C26" s="13" t="s">
        <v>41</v>
      </c>
      <c r="D26" s="13" t="s">
        <v>42</v>
      </c>
      <c r="E26" s="13" t="s">
        <v>43</v>
      </c>
      <c r="F26" s="13" t="s">
        <v>44</v>
      </c>
      <c r="G26" s="13" t="s">
        <v>45</v>
      </c>
      <c r="H26" s="13" t="s">
        <v>46</v>
      </c>
      <c r="I26" s="32" t="s">
        <v>51</v>
      </c>
      <c r="J26" s="12"/>
      <c r="L26" s="21" t="s">
        <v>21</v>
      </c>
      <c r="M26" s="13" t="s">
        <v>41</v>
      </c>
      <c r="N26" s="13" t="s">
        <v>42</v>
      </c>
      <c r="O26" s="13" t="s">
        <v>43</v>
      </c>
      <c r="P26" s="13" t="s">
        <v>44</v>
      </c>
      <c r="Q26" s="13" t="s">
        <v>45</v>
      </c>
      <c r="R26" s="13" t="s">
        <v>46</v>
      </c>
      <c r="S26" s="32" t="s">
        <v>51</v>
      </c>
      <c r="T26" s="32"/>
    </row>
    <row r="27" spans="1:23" x14ac:dyDescent="0.25">
      <c r="B27" t="s">
        <v>4</v>
      </c>
      <c r="C27" s="19">
        <f>AVERAGE(M7:N7)*(C38/1000)*(1-Fertility!$J$4)*5</f>
        <v>1.4155198200000001</v>
      </c>
      <c r="D27" s="19">
        <f>AVERAGE(N7:O7)*(D38/1000)*(1-Fertility!$J$4)*5</f>
        <v>1.4152773346247252</v>
      </c>
      <c r="E27" s="19">
        <f>AVERAGE(O7:P7)*(E38/1000)*(1-Fertility!$J$4)*5</f>
        <v>1.3556991227680304</v>
      </c>
      <c r="F27" s="19">
        <f>AVERAGE(P7:Q7)*(F38/1000)*(1-Fertility!$J$4)*5</f>
        <v>1.2918529257057751</v>
      </c>
      <c r="G27" s="19">
        <f>AVERAGE(Q7:R7)*(G38/1000)*(1-Fertility!$J$4)*5</f>
        <v>1.2768357037857416</v>
      </c>
      <c r="H27" s="19">
        <f>AVERAGE(R7:S7)*(H38/1000)*(1-Fertility!$J$4)*5</f>
        <v>1.2809253473774376</v>
      </c>
      <c r="I27" s="19">
        <f>AVERAGE(S7:T7)*(I38/1000)*(1-Fertility!$J$4)*5</f>
        <v>1.2497951620474128</v>
      </c>
      <c r="L27" t="s">
        <v>4</v>
      </c>
      <c r="M27" s="19">
        <f>AVERAGE(M7:N7)*(C38/1000)*(Fertility!$J$4)*5</f>
        <v>1.30663368</v>
      </c>
      <c r="N27" s="19">
        <f>AVERAGE(N7:O7)*(D38/1000)*(Fertility!$J$4)*5</f>
        <v>1.3064098473458998</v>
      </c>
      <c r="O27" s="19">
        <f>AVERAGE(O7:P7)*(E38/1000)*(Fertility!$J$4)*5</f>
        <v>1.2514145748627969</v>
      </c>
      <c r="P27" s="19">
        <f>AVERAGE(P7:Q7)*(F38/1000)*(Fertility!$J$4)*5</f>
        <v>1.1924796237284077</v>
      </c>
      <c r="Q27" s="19">
        <f>AVERAGE(Q7:R7)*(G38/1000)*(Fertility!$J$4)*5</f>
        <v>1.1786175727252999</v>
      </c>
      <c r="R27" s="19">
        <f>AVERAGE(R7:S7)*(H38/1000)*(Fertility!$J$4)*5</f>
        <v>1.1823926283484036</v>
      </c>
      <c r="S27" s="19">
        <f>AVERAGE(S7:T7)*(I38/1000)*(Fertility!$J$4)*5</f>
        <v>1.1536570726591502</v>
      </c>
      <c r="T27" s="19"/>
    </row>
    <row r="28" spans="1:23" x14ac:dyDescent="0.25">
      <c r="B28" t="s">
        <v>5</v>
      </c>
      <c r="C28" s="19">
        <f>AVERAGE(M8:N8)*(C39/1000)*(1-Fertility!$J$4)*5</f>
        <v>13.665925000000001</v>
      </c>
      <c r="D28" s="19">
        <f>AVERAGE(N8:O8)*(D39/1000)*(1-Fertility!$J$4)*5</f>
        <v>15.000690575000002</v>
      </c>
      <c r="E28" s="19">
        <f>AVERAGE(O8:P8)*(E39/1000)*(1-Fertility!$J$4)*5</f>
        <v>15.140335827946878</v>
      </c>
      <c r="F28" s="19">
        <f>AVERAGE(P8:Q8)*(F39/1000)*(1-Fertility!$J$4)*5</f>
        <v>13.744928233699614</v>
      </c>
      <c r="G28" s="19">
        <f>AVERAGE(Q8:R8)*(G39/1000)*(1-Fertility!$J$4)*5</f>
        <v>13.229914578377816</v>
      </c>
      <c r="H28" s="19">
        <f>AVERAGE(R8:S8)*(H39/1000)*(1-Fertility!$J$4)*5</f>
        <v>13.208204688695799</v>
      </c>
      <c r="I28" s="19">
        <f>AVERAGE(S8:T8)*(I39/1000)*(1-Fertility!$J$4)*5</f>
        <v>13.38435347026995</v>
      </c>
      <c r="L28" t="s">
        <v>5</v>
      </c>
      <c r="M28" s="19">
        <f>AVERAGE(M8:N8)*(C39/1000)*(Fertility!$J$4)*5</f>
        <v>12.614699999999999</v>
      </c>
      <c r="N28" s="19">
        <f>AVERAGE(N8:O8)*(D39/1000)*(Fertility!$J$4)*5</f>
        <v>13.8467913</v>
      </c>
      <c r="O28" s="19">
        <f>AVERAGE(O8:P8)*(E39/1000)*(Fertility!$J$4)*5</f>
        <v>13.975694610412502</v>
      </c>
      <c r="P28" s="19">
        <f>AVERAGE(P8:Q8)*(F39/1000)*(Fertility!$J$4)*5</f>
        <v>12.687626061876564</v>
      </c>
      <c r="Q28" s="19">
        <f>AVERAGE(Q8:R8)*(G39/1000)*(Fertility!$J$4)*5</f>
        <v>12.212228841579522</v>
      </c>
      <c r="R28" s="19">
        <f>AVERAGE(R8:S8)*(H39/1000)*(Fertility!$J$4)*5</f>
        <v>12.192188943411505</v>
      </c>
      <c r="S28" s="19">
        <f>AVERAGE(S8:T8)*(I39/1000)*(Fertility!$J$4)*5</f>
        <v>12.354787818710722</v>
      </c>
      <c r="T28" s="19"/>
    </row>
    <row r="29" spans="1:23" x14ac:dyDescent="0.25">
      <c r="B29" t="s">
        <v>6</v>
      </c>
      <c r="C29" s="19">
        <f>AVERAGE(M9:N9)*(C40/1000)*(1-Fertility!$J$4)*5</f>
        <v>33.478858986615691</v>
      </c>
      <c r="D29" s="19">
        <f>AVERAGE(N9:O9)*(D40/1000)*(1-Fertility!$J$4)*5</f>
        <v>35.03346258067188</v>
      </c>
      <c r="E29" s="19">
        <f>AVERAGE(O9:P9)*(E40/1000)*(1-Fertility!$J$4)*5</f>
        <v>38.467950217578874</v>
      </c>
      <c r="F29" s="19">
        <f>AVERAGE(P9:Q9)*(F40/1000)*(1-Fertility!$J$4)*5</f>
        <v>36.193046492744784</v>
      </c>
      <c r="G29" s="19">
        <f>AVERAGE(Q9:R9)*(G40/1000)*(1-Fertility!$J$4)*5</f>
        <v>33.108616644569729</v>
      </c>
      <c r="H29" s="19">
        <f>AVERAGE(R9:S9)*(H40/1000)*(1-Fertility!$J$4)*5</f>
        <v>32.111790746799585</v>
      </c>
      <c r="I29" s="19">
        <f>AVERAGE(S9:T9)*(I40/1000)*(1-Fertility!$J$4)*5</f>
        <v>32.304290122331793</v>
      </c>
      <c r="L29" t="s">
        <v>6</v>
      </c>
      <c r="M29" s="19">
        <f>AVERAGE(M9:N9)*(C40/1000)*(Fertility!$J$4)*5</f>
        <v>30.903562141491399</v>
      </c>
      <c r="N29" s="19">
        <f>AVERAGE(N9:O9)*(D40/1000)*(Fertility!$J$4)*5</f>
        <v>32.338580843697116</v>
      </c>
      <c r="O29" s="19">
        <f>AVERAGE(O9:P9)*(E40/1000)*(Fertility!$J$4)*5</f>
        <v>35.508877123918964</v>
      </c>
      <c r="P29" s="19">
        <f>AVERAGE(P9:Q9)*(F40/1000)*(Fertility!$J$4)*5</f>
        <v>33.408965993302878</v>
      </c>
      <c r="Q29" s="19">
        <f>AVERAGE(Q9:R9)*(G40/1000)*(Fertility!$J$4)*5</f>
        <v>30.561799979602824</v>
      </c>
      <c r="R29" s="19">
        <f>AVERAGE(R9:S9)*(H40/1000)*(Fertility!$J$4)*5</f>
        <v>29.641652997045767</v>
      </c>
      <c r="S29" s="19">
        <f>AVERAGE(S9:T9)*(I40/1000)*(Fertility!$J$4)*5</f>
        <v>29.819344728306262</v>
      </c>
      <c r="T29" s="19"/>
    </row>
    <row r="30" spans="1:23" x14ac:dyDescent="0.25">
      <c r="B30" t="s">
        <v>7</v>
      </c>
      <c r="C30" s="19">
        <f>AVERAGE(M10:N10)*(C41/1000)*(1-Fertility!$J$4)*5</f>
        <v>45.603582665895061</v>
      </c>
      <c r="D30" s="19">
        <f>AVERAGE(N10:O10)*(D41/1000)*(1-Fertility!$J$4)*5</f>
        <v>45.231961068322136</v>
      </c>
      <c r="E30" s="19">
        <f>AVERAGE(O10:P10)*(E41/1000)*(1-Fertility!$J$4)*5</f>
        <v>47.191320973263316</v>
      </c>
      <c r="F30" s="19">
        <f>AVERAGE(P10:Q10)*(F41/1000)*(1-Fertility!$J$4)*5</f>
        <v>47.707750411932217</v>
      </c>
      <c r="G30" s="19">
        <f>AVERAGE(Q10:R10)*(G41/1000)*(1-Fertility!$J$4)*5</f>
        <v>44.889449858510574</v>
      </c>
      <c r="H30" s="19">
        <f>AVERAGE(R10:S10)*(H41/1000)*(1-Fertility!$J$4)*5</f>
        <v>41.066664159941098</v>
      </c>
      <c r="I30" s="19">
        <f>AVERAGE(S10:T10)*(I41/1000)*(1-Fertility!$J$4)*5</f>
        <v>39.832921965439482</v>
      </c>
      <c r="L30" t="s">
        <v>7</v>
      </c>
      <c r="M30" s="19">
        <f>AVERAGE(M10:N10)*(C41/1000)*(Fertility!$J$4)*5</f>
        <v>42.095614768518523</v>
      </c>
      <c r="N30" s="19">
        <f>AVERAGE(N10:O10)*(D41/1000)*(Fertility!$J$4)*5</f>
        <v>41.752579447681974</v>
      </c>
      <c r="O30" s="19">
        <f>AVERAGE(O10:P10)*(E41/1000)*(Fertility!$J$4)*5</f>
        <v>43.561219359935365</v>
      </c>
      <c r="P30" s="19">
        <f>AVERAGE(P10:Q10)*(F41/1000)*(Fertility!$J$4)*5</f>
        <v>44.037923457168198</v>
      </c>
      <c r="Q30" s="19">
        <f>AVERAGE(Q10:R10)*(G41/1000)*(Fertility!$J$4)*5</f>
        <v>41.436415254009766</v>
      </c>
      <c r="R30" s="19">
        <f>AVERAGE(R10:S10)*(H41/1000)*(Fertility!$J$4)*5</f>
        <v>37.907689993791784</v>
      </c>
      <c r="S30" s="19">
        <f>AVERAGE(S10:T10)*(I41/1000)*(Fertility!$J$4)*5</f>
        <v>36.768851045021059</v>
      </c>
      <c r="T30" s="19"/>
    </row>
    <row r="31" spans="1:23" x14ac:dyDescent="0.25">
      <c r="B31" t="s">
        <v>8</v>
      </c>
      <c r="C31" s="19">
        <f>AVERAGE(M11:N11)*(C42/1000)*(1-Fertility!$J$4)*5</f>
        <v>27.180084749999999</v>
      </c>
      <c r="D31" s="19">
        <f>AVERAGE(N11:O11)*(D42/1000)*(1-Fertility!$J$4)*5</f>
        <v>28.028338519264686</v>
      </c>
      <c r="E31" s="19">
        <f>AVERAGE(O11:P11)*(E42/1000)*(1-Fertility!$J$4)*5</f>
        <v>27.897199745932717</v>
      </c>
      <c r="F31" s="19">
        <f>AVERAGE(P11:Q11)*(F42/1000)*(1-Fertility!$J$4)*5</f>
        <v>26.896379206388122</v>
      </c>
      <c r="G31" s="19">
        <f>AVERAGE(Q11:R11)*(G42/1000)*(1-Fertility!$J$4)*5</f>
        <v>27.252341461517581</v>
      </c>
      <c r="H31" s="19">
        <f>AVERAGE(R11:S11)*(H42/1000)*(1-Fertility!$J$4)*5</f>
        <v>25.700546873753829</v>
      </c>
      <c r="I31" s="19">
        <f>AVERAGE(S11:T11)*(I42/1000)*(1-Fertility!$J$4)*5</f>
        <v>23.565177029394022</v>
      </c>
      <c r="L31" t="s">
        <v>8</v>
      </c>
      <c r="M31" s="19">
        <f>AVERAGE(M11:N11)*(C42/1000)*(Fertility!$J$4)*5</f>
        <v>25.089308999999997</v>
      </c>
      <c r="N31" s="19">
        <f>AVERAGE(N11:O11)*(D42/1000)*(Fertility!$J$4)*5</f>
        <v>25.872312479321245</v>
      </c>
      <c r="O31" s="19">
        <f>AVERAGE(O11:P11)*(E42/1000)*(Fertility!$J$4)*5</f>
        <v>25.751261303937891</v>
      </c>
      <c r="P31" s="19">
        <f>AVERAGE(P11:Q11)*(F42/1000)*(Fertility!$J$4)*5</f>
        <v>24.827426959742876</v>
      </c>
      <c r="Q31" s="19">
        <f>AVERAGE(Q11:R11)*(G42/1000)*(Fertility!$J$4)*5</f>
        <v>25.156007502939307</v>
      </c>
      <c r="R31" s="19">
        <f>AVERAGE(R11:S11)*(H42/1000)*(Fertility!$J$4)*5</f>
        <v>23.723581729618921</v>
      </c>
      <c r="S31" s="19">
        <f>AVERAGE(S11:T11)*(I42/1000)*(Fertility!$J$4)*5</f>
        <v>21.752471104056017</v>
      </c>
      <c r="T31" s="19"/>
    </row>
    <row r="32" spans="1:23" x14ac:dyDescent="0.25">
      <c r="B32" t="s">
        <v>9</v>
      </c>
      <c r="C32" s="19">
        <f>AVERAGE(M12:N12)*(C43/1000)*(1-Fertility!$J$4)*5</f>
        <v>7.6604659571960001</v>
      </c>
      <c r="D32" s="19">
        <f>AVERAGE(N12:O12)*(D43/1000)*(1-Fertility!$J$4)*5</f>
        <v>7.5319349911497984</v>
      </c>
      <c r="E32" s="19">
        <f>AVERAGE(O12:P12)*(E43/1000)*(1-Fertility!$J$4)*5</f>
        <v>7.7592069873999119</v>
      </c>
      <c r="F32" s="19">
        <f>AVERAGE(P12:Q12)*(F43/1000)*(1-Fertility!$J$4)*5</f>
        <v>7.3382029151058523</v>
      </c>
      <c r="G32" s="19">
        <f>AVERAGE(Q12:R12)*(G43/1000)*(1-Fertility!$J$4)*5</f>
        <v>7.0752552358279965</v>
      </c>
      <c r="H32" s="19">
        <f>AVERAGE(R12:S12)*(H43/1000)*(1-Fertility!$J$4)*5</f>
        <v>7.1691966627187753</v>
      </c>
      <c r="I32" s="19">
        <f>AVERAGE(S12:T12)*(I43/1000)*(1-Fertility!$J$4)*5</f>
        <v>6.7612443412761021</v>
      </c>
      <c r="L32" t="s">
        <v>9</v>
      </c>
      <c r="M32" s="19">
        <f>AVERAGE(M12:N12)*(C43/1000)*(Fertility!$J$4)*5</f>
        <v>7.0711993451039987</v>
      </c>
      <c r="N32" s="19">
        <f>AVERAGE(N12:O12)*(D43/1000)*(Fertility!$J$4)*5</f>
        <v>6.9525553764459662</v>
      </c>
      <c r="O32" s="19">
        <f>AVERAGE(O12:P12)*(E43/1000)*(Fertility!$J$4)*5</f>
        <v>7.1623449114460724</v>
      </c>
      <c r="P32" s="19">
        <f>AVERAGE(P12:Q12)*(F43/1000)*(Fertility!$J$4)*5</f>
        <v>6.7737257677900162</v>
      </c>
      <c r="Q32" s="19">
        <f>AVERAGE(Q12:R12)*(G43/1000)*(Fertility!$J$4)*5</f>
        <v>6.5310048330719974</v>
      </c>
      <c r="R32" s="19">
        <f>AVERAGE(R12:S12)*(H43/1000)*(Fertility!$J$4)*5</f>
        <v>6.6177199963557936</v>
      </c>
      <c r="S32" s="19">
        <f>AVERAGE(S12:T12)*(I43/1000)*(Fertility!$J$4)*5</f>
        <v>6.2411486227164019</v>
      </c>
      <c r="T32" s="19"/>
    </row>
    <row r="33" spans="1:20" x14ac:dyDescent="0.25">
      <c r="B33" t="s">
        <v>10</v>
      </c>
      <c r="C33" s="19">
        <f>AVERAGE(M13:N13)*(C44/1000)*(1-Fertility!$J$4)*5</f>
        <v>0.86457688326100002</v>
      </c>
      <c r="D33" s="19">
        <f>AVERAGE(N13:O13)*(D44/1000)*(1-Fertility!$J$4)*5</f>
        <v>0.80191376069153508</v>
      </c>
      <c r="E33" s="19">
        <f>AVERAGE(O13:P13)*(E44/1000)*(1-Fertility!$J$4)*5</f>
        <v>0.78937679784917525</v>
      </c>
      <c r="F33" s="19">
        <f>AVERAGE(P13:Q13)*(F44/1000)*(1-Fertility!$J$4)*5</f>
        <v>0.77997254532987215</v>
      </c>
      <c r="G33" s="19">
        <f>AVERAGE(Q13:R13)*(G44/1000)*(1-Fertility!$J$4)*5</f>
        <v>0.73770657132698703</v>
      </c>
      <c r="H33" s="19">
        <f>AVERAGE(R13:S13)*(H44/1000)*(1-Fertility!$J$4)*5</f>
        <v>0.71132635640214981</v>
      </c>
      <c r="I33" s="19">
        <f>AVERAGE(S13:T13)*(I44/1000)*(1-Fertility!$J$4)*5</f>
        <v>0.72082302357569872</v>
      </c>
      <c r="L33" t="s">
        <v>10</v>
      </c>
      <c r="M33" s="19">
        <f>AVERAGE(M13:N13)*(C44/1000)*(Fertility!$J$4)*5</f>
        <v>0.79807096916399989</v>
      </c>
      <c r="N33" s="19">
        <f>AVERAGE(N13:O13)*(D44/1000)*(Fertility!$J$4)*5</f>
        <v>0.7402280867921861</v>
      </c>
      <c r="O33" s="19">
        <f>AVERAGE(O13:P13)*(E44/1000)*(Fertility!$J$4)*5</f>
        <v>0.72865550570693105</v>
      </c>
      <c r="P33" s="19">
        <f>AVERAGE(P13:Q13)*(F44/1000)*(Fertility!$J$4)*5</f>
        <v>0.71997465722757437</v>
      </c>
      <c r="Q33" s="19">
        <f>AVERAGE(Q13:R13)*(G44/1000)*(Fertility!$J$4)*5</f>
        <v>0.68095991199414174</v>
      </c>
      <c r="R33" s="19">
        <f>AVERAGE(R13:S13)*(H44/1000)*(Fertility!$J$4)*5</f>
        <v>0.6566089443712152</v>
      </c>
      <c r="S33" s="19">
        <f>AVERAGE(S13:T13)*(I44/1000)*(Fertility!$J$4)*5</f>
        <v>0.66537509868526024</v>
      </c>
      <c r="T33" s="19"/>
    </row>
    <row r="34" spans="1:20" x14ac:dyDescent="0.25">
      <c r="A34" s="13"/>
      <c r="B34" s="13" t="s">
        <v>20</v>
      </c>
      <c r="C34" s="20">
        <f>SUM(C27:C33)</f>
        <v>129.86901406296778</v>
      </c>
      <c r="D34" s="20">
        <f t="shared" ref="D34:I34" si="4">SUM(D27:D33)</f>
        <v>133.04357882972477</v>
      </c>
      <c r="E34" s="20">
        <f t="shared" si="4"/>
        <v>138.60108967273891</v>
      </c>
      <c r="F34" s="20">
        <f t="shared" si="4"/>
        <v>133.95213273090624</v>
      </c>
      <c r="G34" s="20">
        <f t="shared" si="4"/>
        <v>127.57012005391641</v>
      </c>
      <c r="H34" s="20">
        <f t="shared" si="4"/>
        <v>121.24865483568867</v>
      </c>
      <c r="I34" s="20">
        <f t="shared" si="4"/>
        <v>117.81860511433446</v>
      </c>
      <c r="J34" s="13"/>
      <c r="K34" s="13"/>
      <c r="L34" s="13" t="s">
        <v>20</v>
      </c>
      <c r="M34" s="20">
        <f>SUM(M27:M33)</f>
        <v>119.87908990427792</v>
      </c>
      <c r="N34" s="20">
        <f t="shared" ref="N34:S34" si="5">SUM(N27:N33)</f>
        <v>122.80945738128437</v>
      </c>
      <c r="O34" s="20">
        <f t="shared" si="5"/>
        <v>127.93946739022051</v>
      </c>
      <c r="P34" s="20">
        <f t="shared" si="5"/>
        <v>123.64812252083652</v>
      </c>
      <c r="Q34" s="20">
        <f t="shared" si="5"/>
        <v>117.75703389592285</v>
      </c>
      <c r="R34" s="20">
        <f t="shared" si="5"/>
        <v>111.92183523294338</v>
      </c>
      <c r="S34" s="20">
        <f t="shared" si="5"/>
        <v>108.75563549015486</v>
      </c>
      <c r="T34" s="20"/>
    </row>
    <row r="35" spans="1:20" x14ac:dyDescent="0.25">
      <c r="C35" s="19"/>
      <c r="D35" s="19"/>
      <c r="E35" s="19"/>
      <c r="F35" s="19"/>
      <c r="G35" s="19"/>
      <c r="H35" s="36"/>
      <c r="M35" s="19"/>
      <c r="N35" s="19"/>
      <c r="O35" s="19"/>
      <c r="P35" s="19"/>
      <c r="Q35" s="19"/>
      <c r="R35" s="19"/>
      <c r="S35" s="19"/>
      <c r="T35" s="19"/>
    </row>
    <row r="36" spans="1:20" x14ac:dyDescent="0.25">
      <c r="B36" s="13" t="s">
        <v>71</v>
      </c>
      <c r="C36" s="13"/>
      <c r="D36" s="13"/>
      <c r="E36" s="13"/>
      <c r="F36" s="13"/>
      <c r="G36" s="13"/>
      <c r="H36" s="13"/>
      <c r="M36" s="19"/>
      <c r="N36" s="19"/>
      <c r="O36" s="19"/>
      <c r="P36" s="19"/>
      <c r="Q36" s="19"/>
      <c r="R36" s="19"/>
    </row>
    <row r="37" spans="1:20" x14ac:dyDescent="0.25">
      <c r="B37" s="13"/>
      <c r="C37" s="13" t="s">
        <v>41</v>
      </c>
      <c r="D37" s="13" t="s">
        <v>42</v>
      </c>
      <c r="E37" s="13" t="s">
        <v>43</v>
      </c>
      <c r="F37" s="13" t="s">
        <v>44</v>
      </c>
      <c r="G37" s="13" t="s">
        <v>45</v>
      </c>
      <c r="H37" s="13" t="s">
        <v>46</v>
      </c>
      <c r="I37" s="13" t="s">
        <v>63</v>
      </c>
      <c r="L37" t="s">
        <v>40</v>
      </c>
      <c r="M37" s="19">
        <f>C34+M34</f>
        <v>249.7481039672457</v>
      </c>
      <c r="N37" s="19">
        <f t="shared" ref="N37:R37" si="6">D34+N34</f>
        <v>255.85303621100914</v>
      </c>
      <c r="O37" s="19">
        <f t="shared" si="6"/>
        <v>266.54055706295941</v>
      </c>
      <c r="P37" s="19">
        <f t="shared" si="6"/>
        <v>257.60025525174274</v>
      </c>
      <c r="Q37" s="19">
        <f t="shared" si="6"/>
        <v>245.32715394983927</v>
      </c>
      <c r="R37" s="19">
        <f t="shared" si="6"/>
        <v>233.17049006863203</v>
      </c>
    </row>
    <row r="38" spans="1:20" x14ac:dyDescent="0.25">
      <c r="B38" t="s">
        <v>4</v>
      </c>
      <c r="C38" s="18">
        <f>Fertility!E6</f>
        <v>3.96</v>
      </c>
      <c r="D38" s="18">
        <f>Fertility!F6</f>
        <v>3.9203999999999999</v>
      </c>
      <c r="E38" s="18">
        <f>Fertility!G6</f>
        <v>3.8811959999999996</v>
      </c>
      <c r="F38" s="18">
        <f>Fertility!H6</f>
        <v>3.8423840399999998</v>
      </c>
      <c r="G38" s="18">
        <f>Fertility!I6</f>
        <v>3.8039601995999996</v>
      </c>
      <c r="H38" s="18">
        <f>Fertility!J6</f>
        <v>3.7659205976039996</v>
      </c>
      <c r="I38" s="18">
        <f>Fertility!K6</f>
        <v>3.7282613916279597</v>
      </c>
      <c r="M38" s="35"/>
      <c r="N38" s="35"/>
      <c r="O38" s="35"/>
      <c r="P38" s="35"/>
    </row>
    <row r="39" spans="1:20" x14ac:dyDescent="0.25">
      <c r="B39" t="s">
        <v>5</v>
      </c>
      <c r="C39" s="18">
        <f>Fertility!E7</f>
        <v>40</v>
      </c>
      <c r="D39" s="18">
        <f>Fertility!F7</f>
        <v>40</v>
      </c>
      <c r="E39" s="18">
        <f>Fertility!G7</f>
        <v>40</v>
      </c>
      <c r="F39" s="18">
        <f>Fertility!H7</f>
        <v>40</v>
      </c>
      <c r="G39" s="18">
        <f>Fertility!I7</f>
        <v>40</v>
      </c>
      <c r="H39" s="18">
        <f>Fertility!J7</f>
        <v>40</v>
      </c>
      <c r="I39" s="18">
        <f>Fertility!K7</f>
        <v>40</v>
      </c>
    </row>
    <row r="40" spans="1:20" x14ac:dyDescent="0.25">
      <c r="B40" t="s">
        <v>6</v>
      </c>
      <c r="C40" s="18">
        <f>Fertility!E8</f>
        <v>100.76481835564056</v>
      </c>
      <c r="D40" s="18">
        <f>Fertility!F8</f>
        <v>101.53548618245236</v>
      </c>
      <c r="E40" s="18">
        <f>Fertility!G8</f>
        <v>102.31204821826464</v>
      </c>
      <c r="F40" s="18">
        <f>Fertility!H8</f>
        <v>103.09454954306973</v>
      </c>
      <c r="G40" s="18">
        <f>Fertility!I8</f>
        <v>103.88303558164007</v>
      </c>
      <c r="H40" s="18">
        <f>Fertility!J8</f>
        <v>104.67755210616507</v>
      </c>
      <c r="I40" s="18">
        <f>Fertility!K8</f>
        <v>105.47814523890821</v>
      </c>
    </row>
    <row r="41" spans="1:20" x14ac:dyDescent="0.25">
      <c r="B41" t="s">
        <v>7</v>
      </c>
      <c r="C41" s="18">
        <f>Fertility!E9</f>
        <v>131.00308641975309</v>
      </c>
      <c r="D41" s="18">
        <f>Fertility!F9</f>
        <v>132.01391270385611</v>
      </c>
      <c r="E41" s="18">
        <f>Fertility!G9</f>
        <v>133.03253857348463</v>
      </c>
      <c r="F41" s="18">
        <f>Fertility!H9</f>
        <v>134.05902421062569</v>
      </c>
      <c r="G41" s="18">
        <f>Fertility!I9</f>
        <v>135.09343026163359</v>
      </c>
      <c r="H41" s="18">
        <f>Fertility!J9</f>
        <v>136.13581784081285</v>
      </c>
      <c r="I41" s="18">
        <f>Fertility!K9</f>
        <v>137.18624853402898</v>
      </c>
    </row>
    <row r="42" spans="1:20" x14ac:dyDescent="0.25">
      <c r="B42" t="s">
        <v>8</v>
      </c>
      <c r="C42" s="18">
        <f>Fertility!E10</f>
        <v>75.75</v>
      </c>
      <c r="D42" s="18">
        <f>Fertility!F10</f>
        <v>76.507500000000007</v>
      </c>
      <c r="E42" s="18">
        <f>Fertility!G10</f>
        <v>77.272575000000003</v>
      </c>
      <c r="F42" s="18">
        <f>Fertility!H10</f>
        <v>78.04530075000001</v>
      </c>
      <c r="G42" s="18">
        <f>Fertility!I10</f>
        <v>78.82575375750001</v>
      </c>
      <c r="H42" s="18">
        <f>Fertility!J10</f>
        <v>79.614011295075017</v>
      </c>
      <c r="I42" s="18">
        <f>Fertility!K10</f>
        <v>80.410151408025769</v>
      </c>
    </row>
    <row r="43" spans="1:20" x14ac:dyDescent="0.25">
      <c r="B43" t="s">
        <v>9</v>
      </c>
      <c r="C43" s="18">
        <f>Fertility!E11</f>
        <v>20.2</v>
      </c>
      <c r="D43" s="18">
        <f>Fertility!F11</f>
        <v>20.402000000000001</v>
      </c>
      <c r="E43" s="18">
        <f>Fertility!G11</f>
        <v>20.606020000000001</v>
      </c>
      <c r="F43" s="18">
        <f>Fertility!H11</f>
        <v>20.8120802</v>
      </c>
      <c r="G43" s="18">
        <f>Fertility!I11</f>
        <v>21.020201002</v>
      </c>
      <c r="H43" s="18">
        <f>Fertility!J11</f>
        <v>21.230403012020002</v>
      </c>
      <c r="I43" s="18">
        <f>Fertility!K11</f>
        <v>21.442707042140203</v>
      </c>
    </row>
    <row r="44" spans="1:20" x14ac:dyDescent="0.25">
      <c r="B44" t="s">
        <v>10</v>
      </c>
      <c r="C44" s="18">
        <f>Fertility!E12</f>
        <v>2.02</v>
      </c>
      <c r="D44" s="18">
        <f>Fertility!F12</f>
        <v>2.0402</v>
      </c>
      <c r="E44" s="18">
        <f>Fertility!G12</f>
        <v>2.0606019999999998</v>
      </c>
      <c r="F44" s="18">
        <f>Fertility!H12</f>
        <v>2.08120802</v>
      </c>
      <c r="G44" s="18">
        <f>Fertility!I12</f>
        <v>2.1020201001999999</v>
      </c>
      <c r="H44" s="18">
        <f>Fertility!J12</f>
        <v>2.1230403012019998</v>
      </c>
      <c r="I44" s="18">
        <f>Fertility!K12</f>
        <v>2.1442707042140197</v>
      </c>
    </row>
    <row r="46" spans="1:20" x14ac:dyDescent="0.25">
      <c r="A46" s="13" t="s">
        <v>47</v>
      </c>
      <c r="K46" s="13" t="s">
        <v>47</v>
      </c>
    </row>
    <row r="47" spans="1:20" x14ac:dyDescent="0.25">
      <c r="B47" s="13" t="s">
        <v>0</v>
      </c>
      <c r="C47" s="13" t="s">
        <v>41</v>
      </c>
      <c r="D47" s="13" t="s">
        <v>42</v>
      </c>
      <c r="E47" s="13" t="s">
        <v>43</v>
      </c>
      <c r="F47" s="13" t="s">
        <v>44</v>
      </c>
      <c r="G47" s="13" t="s">
        <v>45</v>
      </c>
      <c r="H47" s="13" t="s">
        <v>46</v>
      </c>
      <c r="I47" s="13" t="s">
        <v>63</v>
      </c>
      <c r="L47" s="13" t="s">
        <v>21</v>
      </c>
      <c r="M47" s="13" t="s">
        <v>41</v>
      </c>
      <c r="N47" s="13" t="s">
        <v>42</v>
      </c>
      <c r="O47" s="13" t="s">
        <v>43</v>
      </c>
      <c r="P47" s="13" t="s">
        <v>44</v>
      </c>
      <c r="Q47" s="13" t="s">
        <v>45</v>
      </c>
      <c r="R47" s="13" t="s">
        <v>46</v>
      </c>
      <c r="S47" s="13" t="s">
        <v>63</v>
      </c>
    </row>
    <row r="48" spans="1:20" x14ac:dyDescent="0.25">
      <c r="B48" s="8" t="s">
        <v>1</v>
      </c>
      <c r="C48" s="17">
        <f>-(C4*(C71/1000))</f>
        <v>-0.625</v>
      </c>
      <c r="D48" s="17">
        <f t="shared" ref="D48:I63" si="7">-(D4*(D71/1000))</f>
        <v>-0.65559507031483888</v>
      </c>
      <c r="E48" s="17">
        <f t="shared" si="7"/>
        <v>-0.73708634485177227</v>
      </c>
      <c r="F48" s="17">
        <f t="shared" si="7"/>
        <v>-0.70037631181221227</v>
      </c>
      <c r="G48" s="17">
        <f t="shared" si="7"/>
        <v>-0.67676442677265325</v>
      </c>
      <c r="H48" s="17">
        <f t="shared" si="7"/>
        <v>-0.64461824453730854</v>
      </c>
      <c r="I48" s="17">
        <f t="shared" si="7"/>
        <v>-0.61268945662381646</v>
      </c>
      <c r="J48" s="23"/>
      <c r="L48" s="8" t="s">
        <v>1</v>
      </c>
      <c r="M48" s="17">
        <f>-(M4*(M71/1000))</f>
        <v>-0.625</v>
      </c>
      <c r="N48" s="17">
        <f t="shared" ref="N48:S63" si="8">-(N4*(N71/1000))</f>
        <v>-0.60564544952138966</v>
      </c>
      <c r="O48" s="17">
        <f t="shared" si="8"/>
        <v>-0.64333124140163578</v>
      </c>
      <c r="P48" s="17">
        <f t="shared" si="8"/>
        <v>-0.64613064936511888</v>
      </c>
      <c r="Q48" s="17">
        <f t="shared" si="8"/>
        <v>-0.62470191909783379</v>
      </c>
      <c r="R48" s="17">
        <f t="shared" si="8"/>
        <v>-0.5950321886705926</v>
      </c>
      <c r="S48" s="17">
        <f t="shared" si="8"/>
        <v>-0.5655594980514228</v>
      </c>
    </row>
    <row r="49" spans="2:19" x14ac:dyDescent="0.25">
      <c r="B49" s="8" t="s">
        <v>2</v>
      </c>
      <c r="C49" s="17">
        <f t="shared" ref="C49:I64" si="9">-(C5*(C72/1000))</f>
        <v>-3.2500000000000001E-2</v>
      </c>
      <c r="D49" s="17">
        <f t="shared" si="9"/>
        <v>-3.15625E-2</v>
      </c>
      <c r="E49" s="17">
        <f t="shared" si="9"/>
        <v>-3.6860051050899366E-2</v>
      </c>
      <c r="F49" s="17">
        <f t="shared" si="9"/>
        <v>-3.7222860415014505E-2</v>
      </c>
      <c r="G49" s="17">
        <f t="shared" si="9"/>
        <v>-3.536900374651672E-2</v>
      </c>
      <c r="H49" s="17">
        <f t="shared" si="9"/>
        <v>-3.4176603552018993E-2</v>
      </c>
      <c r="I49" s="17">
        <f t="shared" si="7"/>
        <v>-3.2553221349134083E-2</v>
      </c>
      <c r="L49" s="8" t="s">
        <v>2</v>
      </c>
      <c r="M49" s="17">
        <f t="shared" ref="M49:S64" si="10">-(M5*(M72/1000))</f>
        <v>-3.2500000000000001E-2</v>
      </c>
      <c r="N49" s="17">
        <f t="shared" si="10"/>
        <v>-3.15625E-2</v>
      </c>
      <c r="O49" s="17">
        <f t="shared" si="10"/>
        <v>-3.1772595200830173E-2</v>
      </c>
      <c r="P49" s="17">
        <f t="shared" si="10"/>
        <v>-3.2488227690782606E-2</v>
      </c>
      <c r="Q49" s="17">
        <f t="shared" si="10"/>
        <v>-3.2629597792938503E-2</v>
      </c>
      <c r="R49" s="17">
        <f t="shared" si="10"/>
        <v>-3.1547446914440613E-2</v>
      </c>
      <c r="S49" s="17">
        <f t="shared" si="8"/>
        <v>-3.0049125527864928E-2</v>
      </c>
    </row>
    <row r="50" spans="2:19" x14ac:dyDescent="0.25">
      <c r="B50" s="8" t="s">
        <v>3</v>
      </c>
      <c r="C50" s="17">
        <f t="shared" si="9"/>
        <v>-3.5000000000000003E-2</v>
      </c>
      <c r="D50" s="17">
        <f t="shared" si="9"/>
        <v>-3.2654374999999999E-2</v>
      </c>
      <c r="E50" s="17">
        <f t="shared" si="9"/>
        <v>-3.5571171874999995E-2</v>
      </c>
      <c r="F50" s="17">
        <f t="shared" si="9"/>
        <v>-3.7035136293391141E-2</v>
      </c>
      <c r="G50" s="17">
        <f t="shared" si="9"/>
        <v>-3.7399669001985825E-2</v>
      </c>
      <c r="H50" s="17">
        <f t="shared" si="9"/>
        <v>-3.5537006514312672E-2</v>
      </c>
      <c r="I50" s="17">
        <f t="shared" si="7"/>
        <v>-3.4338942418891079E-2</v>
      </c>
      <c r="L50" s="8" t="s">
        <v>3</v>
      </c>
      <c r="M50" s="17">
        <f t="shared" si="10"/>
        <v>-3.5000000000000003E-2</v>
      </c>
      <c r="N50" s="17">
        <f t="shared" si="10"/>
        <v>-3.2654374999999999E-2</v>
      </c>
      <c r="O50" s="17">
        <f t="shared" si="10"/>
        <v>-3.2748671875000003E-2</v>
      </c>
      <c r="P50" s="17">
        <f t="shared" si="10"/>
        <v>-3.1923515028034116E-2</v>
      </c>
      <c r="Q50" s="17">
        <f t="shared" si="10"/>
        <v>-3.2642546772313832E-2</v>
      </c>
      <c r="R50" s="17">
        <f t="shared" si="10"/>
        <v>-3.2784588382454967E-2</v>
      </c>
      <c r="S50" s="17">
        <f t="shared" si="8"/>
        <v>-3.1697297287284203E-2</v>
      </c>
    </row>
    <row r="51" spans="2:19" x14ac:dyDescent="0.25">
      <c r="B51" s="8" t="s">
        <v>4</v>
      </c>
      <c r="C51" s="17">
        <f t="shared" si="9"/>
        <v>-0.1875</v>
      </c>
      <c r="D51" s="17">
        <f t="shared" si="9"/>
        <v>-0.17495625000000001</v>
      </c>
      <c r="E51" s="17">
        <f t="shared" si="9"/>
        <v>-0.18483730703125001</v>
      </c>
      <c r="F51" s="17">
        <f t="shared" si="9"/>
        <v>-0.17781139541015623</v>
      </c>
      <c r="G51" s="17">
        <f t="shared" si="9"/>
        <v>-0.18512938754658897</v>
      </c>
      <c r="H51" s="17">
        <f t="shared" si="9"/>
        <v>-0.18695159542367662</v>
      </c>
      <c r="I51" s="17">
        <f t="shared" si="7"/>
        <v>-0.17764061131342046</v>
      </c>
      <c r="L51" s="8" t="s">
        <v>4</v>
      </c>
      <c r="M51" s="17">
        <f t="shared" si="10"/>
        <v>-0.16875000000000001</v>
      </c>
      <c r="N51" s="17">
        <f t="shared" si="10"/>
        <v>-0.17495625000000001</v>
      </c>
      <c r="O51" s="17">
        <f t="shared" si="10"/>
        <v>-0.17216230703125004</v>
      </c>
      <c r="P51" s="17">
        <f t="shared" si="10"/>
        <v>-0.16370242353515627</v>
      </c>
      <c r="Q51" s="17">
        <f t="shared" si="10"/>
        <v>-0.15957767074638554</v>
      </c>
      <c r="R51" s="17">
        <f t="shared" si="10"/>
        <v>-0.16317193067810376</v>
      </c>
      <c r="S51" s="17">
        <f t="shared" si="8"/>
        <v>-0.16388196117679676</v>
      </c>
    </row>
    <row r="52" spans="2:19" x14ac:dyDescent="0.25">
      <c r="B52" s="8" t="s">
        <v>5</v>
      </c>
      <c r="C52" s="17">
        <f t="shared" si="9"/>
        <v>-0.38750000000000001</v>
      </c>
      <c r="D52" s="17">
        <f t="shared" si="9"/>
        <v>-0.37640625</v>
      </c>
      <c r="E52" s="17">
        <f t="shared" si="9"/>
        <v>-0.46751217187500005</v>
      </c>
      <c r="F52" s="17">
        <f t="shared" si="9"/>
        <v>-0.37106089386523444</v>
      </c>
      <c r="G52" s="17">
        <f t="shared" si="9"/>
        <v>-0.35695637628588872</v>
      </c>
      <c r="H52" s="17">
        <f t="shared" si="9"/>
        <v>-0.37164724549977735</v>
      </c>
      <c r="I52" s="17">
        <f t="shared" si="7"/>
        <v>-0.37530532781303089</v>
      </c>
      <c r="L52" s="8" t="s">
        <v>5</v>
      </c>
      <c r="M52" s="17">
        <f t="shared" si="10"/>
        <v>-0.32500000000000001</v>
      </c>
      <c r="N52" s="17">
        <f t="shared" si="10"/>
        <v>-0.33201562500000004</v>
      </c>
      <c r="O52" s="17">
        <f t="shared" si="10"/>
        <v>-0.38917142187499998</v>
      </c>
      <c r="P52" s="17">
        <f t="shared" si="10"/>
        <v>-0.33872933908398445</v>
      </c>
      <c r="Q52" s="17">
        <f t="shared" si="10"/>
        <v>-0.3220845183054199</v>
      </c>
      <c r="R52" s="17">
        <f t="shared" si="10"/>
        <v>-0.31396906719351353</v>
      </c>
      <c r="S52" s="17">
        <f t="shared" si="8"/>
        <v>-0.32104077360916911</v>
      </c>
    </row>
    <row r="53" spans="2:19" x14ac:dyDescent="0.25">
      <c r="B53" s="8" t="s">
        <v>6</v>
      </c>
      <c r="C53" s="17">
        <f t="shared" si="9"/>
        <v>-0.56000000000000005</v>
      </c>
      <c r="D53" s="17">
        <f t="shared" si="9"/>
        <v>-0.52486875</v>
      </c>
      <c r="E53" s="17">
        <f t="shared" si="9"/>
        <v>-0.71200226562500002</v>
      </c>
      <c r="F53" s="17">
        <f t="shared" si="9"/>
        <v>-0.63324523680468758</v>
      </c>
      <c r="G53" s="17">
        <f t="shared" si="9"/>
        <v>-0.50260198074046003</v>
      </c>
      <c r="H53" s="17">
        <f t="shared" si="9"/>
        <v>-0.48349741167923621</v>
      </c>
      <c r="I53" s="17">
        <f t="shared" si="7"/>
        <v>-0.50339619402944835</v>
      </c>
      <c r="L53" s="8" t="s">
        <v>6</v>
      </c>
      <c r="M53" s="17">
        <f t="shared" si="10"/>
        <v>-0.47250000000000003</v>
      </c>
      <c r="N53" s="17">
        <f t="shared" si="10"/>
        <v>-0.42201250000000007</v>
      </c>
      <c r="O53" s="17">
        <f t="shared" si="10"/>
        <v>-0.5069322890625001</v>
      </c>
      <c r="P53" s="17">
        <f t="shared" si="10"/>
        <v>-0.50533909130468746</v>
      </c>
      <c r="Q53" s="17">
        <f t="shared" si="10"/>
        <v>-0.43984004680055383</v>
      </c>
      <c r="R53" s="17">
        <f t="shared" si="10"/>
        <v>-0.41822674701958779</v>
      </c>
      <c r="S53" s="17">
        <f t="shared" si="8"/>
        <v>-0.40768883375077736</v>
      </c>
    </row>
    <row r="54" spans="2:19" x14ac:dyDescent="0.25">
      <c r="B54" s="8" t="s">
        <v>7</v>
      </c>
      <c r="C54" s="17">
        <f t="shared" si="9"/>
        <v>-0.57750000000000001</v>
      </c>
      <c r="D54" s="17">
        <f t="shared" si="9"/>
        <v>-0.55803999999999998</v>
      </c>
      <c r="E54" s="17">
        <f t="shared" si="9"/>
        <v>-0.75046170937500001</v>
      </c>
      <c r="F54" s="17">
        <f t="shared" si="9"/>
        <v>-0.70951025769531251</v>
      </c>
      <c r="G54" s="17">
        <f t="shared" si="9"/>
        <v>-0.63102887847587108</v>
      </c>
      <c r="H54" s="17">
        <f t="shared" si="9"/>
        <v>-0.50084287380786852</v>
      </c>
      <c r="I54" s="17">
        <f t="shared" si="7"/>
        <v>-0.48180517073835893</v>
      </c>
      <c r="L54" s="8" t="s">
        <v>7</v>
      </c>
      <c r="M54" s="17">
        <f t="shared" si="10"/>
        <v>-0.49</v>
      </c>
      <c r="N54" s="17">
        <f t="shared" si="10"/>
        <v>-0.44722125000000001</v>
      </c>
      <c r="O54" s="17">
        <f t="shared" si="10"/>
        <v>-0.47524483125000005</v>
      </c>
      <c r="P54" s="17">
        <f t="shared" si="10"/>
        <v>-0.47981141159765639</v>
      </c>
      <c r="Q54" s="17">
        <f t="shared" si="10"/>
        <v>-0.47830344991988671</v>
      </c>
      <c r="R54" s="17">
        <f t="shared" si="10"/>
        <v>-0.41630860429672423</v>
      </c>
      <c r="S54" s="17">
        <f t="shared" si="8"/>
        <v>-0.39585161605403985</v>
      </c>
    </row>
    <row r="55" spans="2:19" x14ac:dyDescent="0.25">
      <c r="B55" s="8" t="s">
        <v>8</v>
      </c>
      <c r="C55" s="17">
        <f t="shared" si="9"/>
        <v>-0.58753869999999997</v>
      </c>
      <c r="D55" s="17">
        <f t="shared" si="9"/>
        <v>-0.56113623790420353</v>
      </c>
      <c r="E55" s="17">
        <f t="shared" si="9"/>
        <v>-0.75440903852201624</v>
      </c>
      <c r="F55" s="17">
        <f t="shared" si="9"/>
        <v>-0.71102339446101193</v>
      </c>
      <c r="G55" s="17">
        <f t="shared" si="9"/>
        <v>-0.66379433697254686</v>
      </c>
      <c r="H55" s="17">
        <f t="shared" si="9"/>
        <v>-0.58296651687060341</v>
      </c>
      <c r="I55" s="17">
        <f t="shared" si="7"/>
        <v>-0.45689392937774148</v>
      </c>
      <c r="L55" s="8" t="s">
        <v>8</v>
      </c>
      <c r="M55" s="17">
        <f t="shared" si="10"/>
        <v>-0.48385539999999994</v>
      </c>
      <c r="N55" s="17">
        <f t="shared" si="10"/>
        <v>-0.46417089946540591</v>
      </c>
      <c r="O55" s="17">
        <f t="shared" si="10"/>
        <v>-0.49132822931560605</v>
      </c>
      <c r="P55" s="17">
        <f t="shared" si="10"/>
        <v>-0.43897345218523515</v>
      </c>
      <c r="Q55" s="17">
        <f t="shared" si="10"/>
        <v>-0.43763388299067979</v>
      </c>
      <c r="R55" s="17">
        <f t="shared" si="10"/>
        <v>-0.43078779645055204</v>
      </c>
      <c r="S55" s="17">
        <f t="shared" si="8"/>
        <v>-0.37024975329531107</v>
      </c>
    </row>
    <row r="56" spans="2:19" x14ac:dyDescent="0.25">
      <c r="B56" s="8" t="s">
        <v>9</v>
      </c>
      <c r="C56" s="17">
        <f t="shared" si="9"/>
        <v>-0.86122750000000015</v>
      </c>
      <c r="D56" s="17">
        <f t="shared" si="9"/>
        <v>-0.82060664274486583</v>
      </c>
      <c r="E56" s="17">
        <f t="shared" si="9"/>
        <v>-1.0910233344175162</v>
      </c>
      <c r="F56" s="17">
        <f t="shared" si="9"/>
        <v>-1.0469443966753245</v>
      </c>
      <c r="G56" s="17">
        <f t="shared" si="9"/>
        <v>-0.98357926004704521</v>
      </c>
      <c r="H56" s="17">
        <f t="shared" si="9"/>
        <v>-0.91530855561526614</v>
      </c>
      <c r="I56" s="17">
        <f t="shared" si="7"/>
        <v>-0.80128288803832359</v>
      </c>
      <c r="L56" s="8" t="s">
        <v>9</v>
      </c>
      <c r="M56" s="17">
        <f t="shared" si="10"/>
        <v>-0.76280150000000013</v>
      </c>
      <c r="N56" s="17">
        <f t="shared" si="10"/>
        <v>-0.66223095732348947</v>
      </c>
      <c r="O56" s="17">
        <f t="shared" si="10"/>
        <v>-0.70210312971824318</v>
      </c>
      <c r="P56" s="17">
        <f t="shared" si="10"/>
        <v>-0.66816628256242361</v>
      </c>
      <c r="Q56" s="17">
        <f t="shared" si="10"/>
        <v>-0.59505925000451565</v>
      </c>
      <c r="R56" s="17">
        <f t="shared" si="10"/>
        <v>-0.5913461483234026</v>
      </c>
      <c r="S56" s="17">
        <f t="shared" si="8"/>
        <v>-0.58023359545230646</v>
      </c>
    </row>
    <row r="57" spans="2:19" x14ac:dyDescent="0.25">
      <c r="B57" s="8" t="s">
        <v>10</v>
      </c>
      <c r="C57" s="17">
        <f t="shared" si="9"/>
        <v>-1.3254299999999999</v>
      </c>
      <c r="D57" s="17">
        <f t="shared" si="9"/>
        <v>-1.2589335218100215</v>
      </c>
      <c r="E57" s="17">
        <f t="shared" si="9"/>
        <v>-1.6674536377200262</v>
      </c>
      <c r="F57" s="17">
        <f t="shared" si="9"/>
        <v>-1.5871296655216414</v>
      </c>
      <c r="G57" s="17">
        <f t="shared" si="9"/>
        <v>-1.5193153441865166</v>
      </c>
      <c r="H57" s="17">
        <f t="shared" si="9"/>
        <v>-1.4238986849215158</v>
      </c>
      <c r="I57" s="17">
        <f t="shared" si="7"/>
        <v>-1.3218499467854206</v>
      </c>
      <c r="L57" s="8" t="s">
        <v>10</v>
      </c>
      <c r="M57" s="17">
        <f t="shared" si="10"/>
        <v>-1.2886124999999999</v>
      </c>
      <c r="N57" s="17">
        <f t="shared" si="10"/>
        <v>-1.1150554050317334</v>
      </c>
      <c r="O57" s="17">
        <f t="shared" si="10"/>
        <v>-1.0512988860093839</v>
      </c>
      <c r="P57" s="17">
        <f t="shared" si="10"/>
        <v>-1.0213610197680503</v>
      </c>
      <c r="Q57" s="17">
        <f t="shared" si="10"/>
        <v>-0.96963629471524937</v>
      </c>
      <c r="R57" s="17">
        <f t="shared" si="10"/>
        <v>-0.8614497254560719</v>
      </c>
      <c r="S57" s="17">
        <f t="shared" si="8"/>
        <v>-0.85399712468285383</v>
      </c>
    </row>
    <row r="58" spans="2:19" x14ac:dyDescent="0.25">
      <c r="B58" s="8" t="s">
        <v>11</v>
      </c>
      <c r="C58" s="17">
        <f t="shared" si="9"/>
        <v>-1.96004</v>
      </c>
      <c r="D58" s="17">
        <f t="shared" si="9"/>
        <v>-1.7160606114261385</v>
      </c>
      <c r="E58" s="17">
        <f t="shared" si="9"/>
        <v>-2.1632724979248361</v>
      </c>
      <c r="F58" s="17">
        <f t="shared" si="9"/>
        <v>-2.1516399619203646</v>
      </c>
      <c r="G58" s="17">
        <f t="shared" si="9"/>
        <v>-2.0445449110490137</v>
      </c>
      <c r="H58" s="17">
        <f t="shared" si="9"/>
        <v>-1.9538874593740865</v>
      </c>
      <c r="I58" s="17">
        <f t="shared" si="7"/>
        <v>-1.8280878826597995</v>
      </c>
      <c r="L58" s="8" t="s">
        <v>11</v>
      </c>
      <c r="M58" s="17">
        <f t="shared" si="10"/>
        <v>-1.8620380000000001</v>
      </c>
      <c r="N58" s="17">
        <f t="shared" si="10"/>
        <v>-1.6683922611087458</v>
      </c>
      <c r="O58" s="17">
        <f t="shared" si="10"/>
        <v>-1.5484699302504068</v>
      </c>
      <c r="P58" s="17">
        <f t="shared" si="10"/>
        <v>-1.3565694684939458</v>
      </c>
      <c r="Q58" s="17">
        <f t="shared" si="10"/>
        <v>-1.3157201460438108</v>
      </c>
      <c r="R58" s="17">
        <f t="shared" si="10"/>
        <v>-1.2469828621473451</v>
      </c>
      <c r="S58" s="17">
        <f t="shared" si="8"/>
        <v>-1.105981641322787</v>
      </c>
    </row>
    <row r="59" spans="2:19" x14ac:dyDescent="0.25">
      <c r="B59" s="8" t="s">
        <v>12</v>
      </c>
      <c r="C59" s="17">
        <f t="shared" si="9"/>
        <v>-2.6304712500000007</v>
      </c>
      <c r="D59" s="17">
        <f t="shared" si="9"/>
        <v>-2.3715539899290561</v>
      </c>
      <c r="E59" s="17">
        <f t="shared" si="9"/>
        <v>-2.7070684707204631</v>
      </c>
      <c r="F59" s="17">
        <f t="shared" si="9"/>
        <v>-2.6118583329677878</v>
      </c>
      <c r="G59" s="17">
        <f t="shared" si="9"/>
        <v>-2.5950192273245798</v>
      </c>
      <c r="H59" s="17">
        <f t="shared" si="9"/>
        <v>-2.4631936762576228</v>
      </c>
      <c r="I59" s="17">
        <f t="shared" si="7"/>
        <v>-2.3514229403644968</v>
      </c>
      <c r="L59" s="8" t="s">
        <v>12</v>
      </c>
      <c r="M59" s="17">
        <f t="shared" si="10"/>
        <v>-2.5692975000000007</v>
      </c>
      <c r="N59" s="17">
        <f t="shared" si="10"/>
        <v>-2.2529762904326032</v>
      </c>
      <c r="O59" s="17">
        <f t="shared" si="10"/>
        <v>-2.0798122530018719</v>
      </c>
      <c r="P59" s="17">
        <f t="shared" si="10"/>
        <v>-1.8695675623640726</v>
      </c>
      <c r="Q59" s="17">
        <f t="shared" si="10"/>
        <v>-1.6361119500687018</v>
      </c>
      <c r="R59" s="17">
        <f t="shared" si="10"/>
        <v>-1.5851319899825751</v>
      </c>
      <c r="S59" s="17">
        <f t="shared" si="8"/>
        <v>-1.500692424339501</v>
      </c>
    </row>
    <row r="60" spans="2:19" x14ac:dyDescent="0.25">
      <c r="B60" s="8" t="s">
        <v>13</v>
      </c>
      <c r="C60" s="17">
        <f t="shared" si="9"/>
        <v>-5.6193600000000004</v>
      </c>
      <c r="D60" s="17">
        <f t="shared" si="9"/>
        <v>-5.0707270543637382</v>
      </c>
      <c r="E60" s="17">
        <f t="shared" si="9"/>
        <v>-5.4478502346350695</v>
      </c>
      <c r="F60" s="17">
        <f t="shared" si="9"/>
        <v>-5.2051060300513887</v>
      </c>
      <c r="G60" s="17">
        <f t="shared" si="9"/>
        <v>-5.0156031526186649</v>
      </c>
      <c r="H60" s="17">
        <f t="shared" si="9"/>
        <v>-4.9768550644734209</v>
      </c>
      <c r="I60" s="17">
        <f t="shared" si="7"/>
        <v>-4.7179305487334622</v>
      </c>
      <c r="L60" s="8" t="s">
        <v>13</v>
      </c>
      <c r="M60" s="17">
        <f t="shared" si="10"/>
        <v>-5.4972000000000003</v>
      </c>
      <c r="N60" s="17">
        <f t="shared" si="10"/>
        <v>-4.9528031693785346</v>
      </c>
      <c r="O60" s="17">
        <f t="shared" si="10"/>
        <v>-4.4083969462502361</v>
      </c>
      <c r="P60" s="17">
        <f t="shared" si="10"/>
        <v>-3.9990282538341768</v>
      </c>
      <c r="Q60" s="17">
        <f t="shared" si="10"/>
        <v>-3.5901675222836373</v>
      </c>
      <c r="R60" s="17">
        <f t="shared" si="10"/>
        <v>-3.1378156889958304</v>
      </c>
      <c r="S60" s="17">
        <f t="shared" si="8"/>
        <v>-3.0361163685170496</v>
      </c>
    </row>
    <row r="61" spans="2:19" x14ac:dyDescent="0.25">
      <c r="B61" s="8" t="s">
        <v>14</v>
      </c>
      <c r="C61" s="17">
        <f t="shared" si="9"/>
        <v>-12.198</v>
      </c>
      <c r="D61" s="17">
        <f t="shared" si="9"/>
        <v>-10.73823214863698</v>
      </c>
      <c r="E61" s="17">
        <f t="shared" si="9"/>
        <v>-9.6810297469356055</v>
      </c>
      <c r="F61" s="17">
        <f t="shared" si="9"/>
        <v>-10.391449933705122</v>
      </c>
      <c r="G61" s="17">
        <f t="shared" si="9"/>
        <v>-9.9191545450515033</v>
      </c>
      <c r="H61" s="17">
        <f t="shared" si="9"/>
        <v>-9.5489777144912242</v>
      </c>
      <c r="I61" s="17">
        <f t="shared" si="7"/>
        <v>-9.4661203839785397</v>
      </c>
      <c r="L61" s="8" t="s">
        <v>14</v>
      </c>
      <c r="M61" s="17">
        <f t="shared" si="10"/>
        <v>-11.710080000000001</v>
      </c>
      <c r="N61" s="17">
        <f t="shared" si="10"/>
        <v>-10.504792319318785</v>
      </c>
      <c r="O61" s="17">
        <f t="shared" si="10"/>
        <v>-9.4558895202626836</v>
      </c>
      <c r="P61" s="17">
        <f t="shared" si="10"/>
        <v>-8.4087546797120236</v>
      </c>
      <c r="Q61" s="17">
        <f t="shared" si="10"/>
        <v>-7.620782180188753</v>
      </c>
      <c r="R61" s="17">
        <f t="shared" si="10"/>
        <v>-6.8351559360667604</v>
      </c>
      <c r="S61" s="17">
        <f t="shared" si="8"/>
        <v>-5.9682150012366959</v>
      </c>
    </row>
    <row r="62" spans="2:19" x14ac:dyDescent="0.25">
      <c r="B62" s="8" t="s">
        <v>15</v>
      </c>
      <c r="C62" s="17">
        <f t="shared" si="9"/>
        <v>-21.468040000000002</v>
      </c>
      <c r="D62" s="17">
        <f t="shared" si="9"/>
        <v>-22.882149322706482</v>
      </c>
      <c r="E62" s="17">
        <f t="shared" si="9"/>
        <v>-20.168070999786917</v>
      </c>
      <c r="F62" s="17">
        <f t="shared" si="9"/>
        <v>-18.20384067284812</v>
      </c>
      <c r="G62" s="17">
        <f t="shared" si="9"/>
        <v>-19.562051052524314</v>
      </c>
      <c r="H62" s="17">
        <f t="shared" si="9"/>
        <v>-18.693769298345742</v>
      </c>
      <c r="I62" s="17">
        <f t="shared" si="7"/>
        <v>-18.01567913562835</v>
      </c>
      <c r="L62" s="8" t="s">
        <v>15</v>
      </c>
      <c r="M62" s="17">
        <f t="shared" si="10"/>
        <v>-15.369165000000001</v>
      </c>
      <c r="N62" s="17">
        <f t="shared" si="10"/>
        <v>-16.475147512348666</v>
      </c>
      <c r="O62" s="17">
        <f t="shared" si="10"/>
        <v>-14.797226005278441</v>
      </c>
      <c r="P62" s="17">
        <f t="shared" si="10"/>
        <v>-13.335371655691063</v>
      </c>
      <c r="Q62" s="17">
        <f t="shared" si="10"/>
        <v>-11.872199455954222</v>
      </c>
      <c r="R62" s="17">
        <f t="shared" si="10"/>
        <v>-10.771669851171758</v>
      </c>
      <c r="S62" s="17">
        <f t="shared" si="8"/>
        <v>-9.6717140725407855</v>
      </c>
    </row>
    <row r="63" spans="2:19" x14ac:dyDescent="0.25">
      <c r="B63" s="8" t="s">
        <v>16</v>
      </c>
      <c r="C63" s="17">
        <f t="shared" si="9"/>
        <v>-25.669350000000001</v>
      </c>
      <c r="D63" s="17">
        <f t="shared" si="9"/>
        <v>-28.476906999877361</v>
      </c>
      <c r="E63" s="17">
        <f t="shared" si="9"/>
        <v>-30.496299473353158</v>
      </c>
      <c r="F63" s="17">
        <f t="shared" si="9"/>
        <v>-27.004387309217869</v>
      </c>
      <c r="G63" s="17">
        <f t="shared" si="9"/>
        <v>-24.486304357171822</v>
      </c>
      <c r="H63" s="17">
        <f t="shared" si="9"/>
        <v>-26.432383173419097</v>
      </c>
      <c r="I63" s="17">
        <f t="shared" si="7"/>
        <v>-25.371889807075668</v>
      </c>
      <c r="L63" s="8" t="s">
        <v>16</v>
      </c>
      <c r="M63" s="17">
        <f t="shared" si="10"/>
        <v>-22.613475000000001</v>
      </c>
      <c r="N63" s="17">
        <f t="shared" si="10"/>
        <v>-23.264449829654101</v>
      </c>
      <c r="O63" s="17">
        <f t="shared" si="10"/>
        <v>-25.038950495432243</v>
      </c>
      <c r="P63" s="17">
        <f t="shared" si="10"/>
        <v>-22.578228325032818</v>
      </c>
      <c r="Q63" s="17">
        <f t="shared" si="10"/>
        <v>-20.427558738728564</v>
      </c>
      <c r="R63" s="17">
        <f t="shared" si="10"/>
        <v>-18.256770070351948</v>
      </c>
      <c r="S63" s="17">
        <f t="shared" si="8"/>
        <v>-16.62789996970703</v>
      </c>
    </row>
    <row r="64" spans="2:19" x14ac:dyDescent="0.25">
      <c r="B64" s="8" t="s">
        <v>17</v>
      </c>
      <c r="C64" s="17">
        <f t="shared" si="9"/>
        <v>-30.683125000000004</v>
      </c>
      <c r="D64" s="17">
        <f t="shared" si="9"/>
        <v>-35.779632443701686</v>
      </c>
      <c r="E64" s="17">
        <f t="shared" si="9"/>
        <v>-40.006975853832309</v>
      </c>
      <c r="F64" s="17">
        <f t="shared" si="9"/>
        <v>-43.178662398663427</v>
      </c>
      <c r="G64" s="17">
        <f t="shared" si="9"/>
        <v>-38.529554570874161</v>
      </c>
      <c r="H64" s="17">
        <f t="shared" si="9"/>
        <v>-35.203044120743805</v>
      </c>
      <c r="I64" s="17">
        <f t="shared" si="9"/>
        <v>-38.287012545519595</v>
      </c>
      <c r="L64" s="8" t="s">
        <v>17</v>
      </c>
      <c r="M64" s="17">
        <f t="shared" si="10"/>
        <v>-33.137774999999998</v>
      </c>
      <c r="N64" s="17">
        <f t="shared" si="10"/>
        <v>-35.022787051012173</v>
      </c>
      <c r="O64" s="17">
        <f t="shared" si="10"/>
        <v>-36.289715140942981</v>
      </c>
      <c r="P64" s="17">
        <f t="shared" si="10"/>
        <v>-39.335126111416777</v>
      </c>
      <c r="Q64" s="17">
        <f t="shared" si="10"/>
        <v>-35.718660288372376</v>
      </c>
      <c r="R64" s="17">
        <f t="shared" si="10"/>
        <v>-32.540991364250708</v>
      </c>
      <c r="S64" s="17">
        <f t="shared" si="10"/>
        <v>-29.283048526947244</v>
      </c>
    </row>
    <row r="65" spans="1:19" x14ac:dyDescent="0.25">
      <c r="B65" s="8" t="s">
        <v>18</v>
      </c>
      <c r="C65" s="17">
        <f t="shared" ref="C65:I66" si="11">-(C21*(C88/1000))</f>
        <v>-45.9375</v>
      </c>
      <c r="D65" s="17">
        <f t="shared" si="11"/>
        <v>-56.388610468749995</v>
      </c>
      <c r="E65" s="17">
        <f t="shared" si="11"/>
        <v>-66.019119065901947</v>
      </c>
      <c r="F65" s="17">
        <f t="shared" si="11"/>
        <v>-74.105496581316416</v>
      </c>
      <c r="G65" s="17">
        <f t="shared" si="11"/>
        <v>-80.279624062691667</v>
      </c>
      <c r="H65" s="17">
        <f t="shared" si="11"/>
        <v>-71.894209450635316</v>
      </c>
      <c r="I65" s="17">
        <f t="shared" si="11"/>
        <v>-65.915555905539676</v>
      </c>
      <c r="L65" s="8" t="s">
        <v>18</v>
      </c>
      <c r="M65" s="17">
        <f t="shared" ref="M65:S66" si="12">-(M21*(M88/1000))</f>
        <v>-49</v>
      </c>
      <c r="N65" s="17">
        <f t="shared" si="12"/>
        <v>-55.901150444999999</v>
      </c>
      <c r="O65" s="17">
        <f t="shared" si="12"/>
        <v>-59.273614880385175</v>
      </c>
      <c r="P65" s="17">
        <f t="shared" si="12"/>
        <v>-61.610658647653779</v>
      </c>
      <c r="Q65" s="17">
        <f t="shared" si="12"/>
        <v>-66.98292994652023</v>
      </c>
      <c r="R65" s="17">
        <f t="shared" si="12"/>
        <v>-61.001592130951806</v>
      </c>
      <c r="S65" s="17">
        <f t="shared" si="12"/>
        <v>-55.730336317022108</v>
      </c>
    </row>
    <row r="66" spans="1:19" x14ac:dyDescent="0.25">
      <c r="B66" s="9" t="s">
        <v>19</v>
      </c>
      <c r="C66" s="17">
        <f t="shared" si="11"/>
        <v>-31.237500000000001</v>
      </c>
      <c r="D66" s="17">
        <f>-(D22*(D89/1000))</f>
        <v>-64.669434374999994</v>
      </c>
      <c r="E66" s="17">
        <f t="shared" si="11"/>
        <v>-87.468338516272638</v>
      </c>
      <c r="F66" s="17">
        <f t="shared" si="11"/>
        <v>-109.02571264164659</v>
      </c>
      <c r="G66" s="17">
        <f t="shared" si="11"/>
        <v>-129.92638125061256</v>
      </c>
      <c r="H66" s="17">
        <f t="shared" si="11"/>
        <v>-149.66037026485165</v>
      </c>
      <c r="I66" s="17">
        <f t="shared" si="11"/>
        <v>-149.20151452792302</v>
      </c>
      <c r="L66" s="9" t="s">
        <v>19</v>
      </c>
      <c r="M66" s="17">
        <f t="shared" si="12"/>
        <v>-58.8</v>
      </c>
      <c r="N66" s="17">
        <f t="shared" si="12"/>
        <v>-108.14104</v>
      </c>
      <c r="O66" s="17">
        <f t="shared" si="12"/>
        <v>-134.66963345699472</v>
      </c>
      <c r="P66" s="17">
        <f t="shared" si="12"/>
        <v>-151.52045281683459</v>
      </c>
      <c r="Q66" s="17">
        <f t="shared" si="12"/>
        <v>-165.46520148872406</v>
      </c>
      <c r="R66" s="17">
        <f t="shared" si="12"/>
        <v>-186.37211692736165</v>
      </c>
      <c r="S66" s="17">
        <f t="shared" si="12"/>
        <v>-185.92022899398054</v>
      </c>
    </row>
    <row r="67" spans="1:19" x14ac:dyDescent="0.25">
      <c r="B67" s="10" t="s">
        <v>20</v>
      </c>
      <c r="C67" s="17">
        <f>SUM(C48:C66)</f>
        <v>-182.58258245000002</v>
      </c>
      <c r="D67" s="17">
        <f t="shared" ref="D67:I67" si="13">SUM(D48:D66)</f>
        <v>-233.08806701216537</v>
      </c>
      <c r="E67" s="17">
        <f t="shared" si="13"/>
        <v>-270.59524189170645</v>
      </c>
      <c r="F67" s="17">
        <f t="shared" si="13"/>
        <v>-297.88951341129103</v>
      </c>
      <c r="G67" s="17">
        <f t="shared" si="13"/>
        <v>-317.95017579369437</v>
      </c>
      <c r="H67" s="17">
        <f t="shared" si="13"/>
        <v>-326.00613496101357</v>
      </c>
      <c r="I67" s="17">
        <f t="shared" si="13"/>
        <v>-319.95296936591023</v>
      </c>
      <c r="L67" s="10" t="s">
        <v>20</v>
      </c>
      <c r="M67" s="17">
        <f>SUM(M48:M66)</f>
        <v>-205.24304990000002</v>
      </c>
      <c r="N67" s="17">
        <f t="shared" ref="N67:S67" si="14">SUM(N48:N66)</f>
        <v>-262.47106408959564</v>
      </c>
      <c r="O67" s="17">
        <f t="shared" si="14"/>
        <v>-292.05780223153818</v>
      </c>
      <c r="P67" s="17">
        <f t="shared" si="14"/>
        <v>-308.34038293315439</v>
      </c>
      <c r="Q67" s="17">
        <f t="shared" si="14"/>
        <v>-318.72144089403014</v>
      </c>
      <c r="R67" s="17">
        <f t="shared" si="14"/>
        <v>-325.60285106466586</v>
      </c>
      <c r="S67" s="17">
        <f t="shared" si="14"/>
        <v>-312.56448289450157</v>
      </c>
    </row>
    <row r="68" spans="1:19" x14ac:dyDescent="0.25">
      <c r="B68" s="10"/>
    </row>
    <row r="69" spans="1:19" x14ac:dyDescent="0.25">
      <c r="A69" s="13" t="s">
        <v>48</v>
      </c>
      <c r="K69" s="13" t="s">
        <v>48</v>
      </c>
    </row>
    <row r="70" spans="1:19" x14ac:dyDescent="0.25">
      <c r="B70" s="13" t="s">
        <v>0</v>
      </c>
      <c r="C70" s="13" t="s">
        <v>41</v>
      </c>
      <c r="D70" s="13" t="s">
        <v>42</v>
      </c>
      <c r="E70" s="13" t="s">
        <v>43</v>
      </c>
      <c r="F70" s="13" t="s">
        <v>44</v>
      </c>
      <c r="G70" s="13" t="s">
        <v>45</v>
      </c>
      <c r="H70" s="13" t="s">
        <v>46</v>
      </c>
      <c r="I70" s="13" t="s">
        <v>63</v>
      </c>
      <c r="L70" s="13" t="s">
        <v>21</v>
      </c>
      <c r="M70" s="13" t="s">
        <v>41</v>
      </c>
      <c r="N70" s="13" t="s">
        <v>42</v>
      </c>
      <c r="O70" s="13" t="s">
        <v>43</v>
      </c>
      <c r="P70" s="13" t="s">
        <v>44</v>
      </c>
      <c r="Q70" s="13" t="s">
        <v>45</v>
      </c>
      <c r="R70" s="13" t="s">
        <v>46</v>
      </c>
      <c r="S70" s="13" t="s">
        <v>63</v>
      </c>
    </row>
    <row r="71" spans="1:19" x14ac:dyDescent="0.25">
      <c r="B71" s="8" t="s">
        <v>1</v>
      </c>
      <c r="C71" s="17">
        <f>(Mortality!C6+(Mortality!C6*Mortality!F6))*5</f>
        <v>5</v>
      </c>
      <c r="D71" s="17">
        <f>C71+(C71*Mortality!G6)</f>
        <v>5</v>
      </c>
      <c r="E71" s="17">
        <f>D71+(D71*Mortality!H6)</f>
        <v>5</v>
      </c>
      <c r="F71" s="17">
        <f>E71+(E71*Mortality!I6)</f>
        <v>5</v>
      </c>
      <c r="G71" s="17">
        <f>F71+(F71*Mortality!J6)</f>
        <v>5</v>
      </c>
      <c r="H71" s="17">
        <f>G71+(G71*Mortality!K6)</f>
        <v>5</v>
      </c>
      <c r="I71" s="17">
        <f>H71+(H71*Mortality!L6)</f>
        <v>5</v>
      </c>
      <c r="L71" s="8" t="s">
        <v>1</v>
      </c>
      <c r="M71" s="17">
        <f>(Mortality!D6+(Mortality!D6*Mortality!N6))*5</f>
        <v>5</v>
      </c>
      <c r="N71" s="17">
        <f>M71+(M71*Mortality!O6)</f>
        <v>5</v>
      </c>
      <c r="O71" s="17">
        <f>N71+(N71*Mortality!P6)</f>
        <v>5</v>
      </c>
      <c r="P71" s="17">
        <f>O71+(O71*Mortality!Q6)</f>
        <v>5</v>
      </c>
      <c r="Q71" s="17">
        <f>P71+(P71*Mortality!R6)</f>
        <v>5</v>
      </c>
      <c r="R71" s="17">
        <f>Q71+(Q71*Mortality!S6)</f>
        <v>5</v>
      </c>
      <c r="S71" s="17">
        <f>R71+(R71*Mortality!T6)</f>
        <v>5</v>
      </c>
    </row>
    <row r="72" spans="1:19" x14ac:dyDescent="0.25">
      <c r="B72" s="8" t="s">
        <v>2</v>
      </c>
      <c r="C72" s="17">
        <f>(Mortality!C7+(Mortality!C7*Mortality!F7))*5</f>
        <v>0.25</v>
      </c>
      <c r="D72" s="17">
        <f>C72+(C72*Mortality!G7)</f>
        <v>0.25</v>
      </c>
      <c r="E72" s="17">
        <f>D72+(D72*Mortality!H7)</f>
        <v>0.25</v>
      </c>
      <c r="F72" s="17">
        <f>E72+(E72*Mortality!I7)</f>
        <v>0.25</v>
      </c>
      <c r="G72" s="17">
        <f>F72+(F72*Mortality!J7)</f>
        <v>0.25</v>
      </c>
      <c r="H72" s="17">
        <f>G72+(G72*Mortality!K7)</f>
        <v>0.25</v>
      </c>
      <c r="I72" s="17">
        <f>H72+(H72*Mortality!L7)</f>
        <v>0.25</v>
      </c>
      <c r="L72" s="8" t="s">
        <v>2</v>
      </c>
      <c r="M72" s="17">
        <f>(Mortality!D7+(Mortality!D7*Mortality!N7))*5</f>
        <v>0.25</v>
      </c>
      <c r="N72" s="17">
        <f>M72+(M72*Mortality!O7)</f>
        <v>0.25</v>
      </c>
      <c r="O72" s="17">
        <f>N72+(N72*Mortality!P7)</f>
        <v>0.25</v>
      </c>
      <c r="P72" s="17">
        <f>O72+(O72*Mortality!Q7)</f>
        <v>0.25</v>
      </c>
      <c r="Q72" s="17">
        <f>P72+(P72*Mortality!R7)</f>
        <v>0.25</v>
      </c>
      <c r="R72" s="17">
        <f>Q72+(Q72*Mortality!S7)</f>
        <v>0.25</v>
      </c>
      <c r="S72" s="17">
        <f>R72+(R72*Mortality!T7)</f>
        <v>0.25</v>
      </c>
    </row>
    <row r="73" spans="1:19" x14ac:dyDescent="0.25">
      <c r="B73" s="8" t="s">
        <v>3</v>
      </c>
      <c r="C73" s="17">
        <f>(Mortality!C8+(Mortality!C8*Mortality!F8))*5</f>
        <v>0.25</v>
      </c>
      <c r="D73" s="17">
        <f>C73+(C73*Mortality!G8)</f>
        <v>0.25</v>
      </c>
      <c r="E73" s="17">
        <f>D73+(D73*Mortality!H8)</f>
        <v>0.25</v>
      </c>
      <c r="F73" s="17">
        <f>E73+(E73*Mortality!I8)</f>
        <v>0.25</v>
      </c>
      <c r="G73" s="17">
        <f>F73+(F73*Mortality!J8)</f>
        <v>0.25</v>
      </c>
      <c r="H73" s="17">
        <f>G73+(G73*Mortality!K8)</f>
        <v>0.25</v>
      </c>
      <c r="I73" s="17">
        <f>H73+(H73*Mortality!L8)</f>
        <v>0.25</v>
      </c>
      <c r="L73" s="8" t="s">
        <v>3</v>
      </c>
      <c r="M73" s="17">
        <f>(Mortality!D8+(Mortality!D8*Mortality!N8))*5</f>
        <v>0.25</v>
      </c>
      <c r="N73" s="17">
        <f>M73+(M73*Mortality!O8)</f>
        <v>0.25</v>
      </c>
      <c r="O73" s="17">
        <f>N73+(N73*Mortality!P8)</f>
        <v>0.25</v>
      </c>
      <c r="P73" s="17">
        <f>O73+(O73*Mortality!Q8)</f>
        <v>0.25</v>
      </c>
      <c r="Q73" s="17">
        <f>P73+(P73*Mortality!R8)</f>
        <v>0.25</v>
      </c>
      <c r="R73" s="17">
        <f>Q73+(Q73*Mortality!S8)</f>
        <v>0.25</v>
      </c>
      <c r="S73" s="17">
        <f>R73+(R73*Mortality!T8)</f>
        <v>0.25</v>
      </c>
    </row>
    <row r="74" spans="1:19" x14ac:dyDescent="0.25">
      <c r="B74" s="8" t="s">
        <v>4</v>
      </c>
      <c r="C74" s="17">
        <f>(Mortality!C9+(Mortality!C9*Mortality!F9))*5</f>
        <v>1.25</v>
      </c>
      <c r="D74" s="17">
        <f>C74+(C74*Mortality!G9)</f>
        <v>1.25</v>
      </c>
      <c r="E74" s="17">
        <f>D74+(D74*Mortality!H9)</f>
        <v>1.25</v>
      </c>
      <c r="F74" s="17">
        <f>E74+(E74*Mortality!I9)</f>
        <v>1.25</v>
      </c>
      <c r="G74" s="17">
        <f>F74+(F74*Mortality!J9)</f>
        <v>1.25</v>
      </c>
      <c r="H74" s="17">
        <f>G74+(G74*Mortality!K9)</f>
        <v>1.25</v>
      </c>
      <c r="I74" s="17">
        <f>H74+(H74*Mortality!L9)</f>
        <v>1.25</v>
      </c>
      <c r="L74" s="8" t="s">
        <v>4</v>
      </c>
      <c r="M74" s="17">
        <f>(Mortality!D9+(Mortality!D9*Mortality!N9))*5</f>
        <v>1.25</v>
      </c>
      <c r="N74" s="17">
        <f>M74+(M74*Mortality!O9)</f>
        <v>1.25</v>
      </c>
      <c r="O74" s="17">
        <f>N74+(N74*Mortality!P9)</f>
        <v>1.25</v>
      </c>
      <c r="P74" s="17">
        <f>O74+(O74*Mortality!Q9)</f>
        <v>1.25</v>
      </c>
      <c r="Q74" s="17">
        <f>P74+(P74*Mortality!R9)</f>
        <v>1.25</v>
      </c>
      <c r="R74" s="17">
        <f>Q74+(Q74*Mortality!S9)</f>
        <v>1.25</v>
      </c>
      <c r="S74" s="17">
        <f>R74+(R74*Mortality!T9)</f>
        <v>1.25</v>
      </c>
    </row>
    <row r="75" spans="1:19" x14ac:dyDescent="0.25">
      <c r="B75" s="8" t="s">
        <v>5</v>
      </c>
      <c r="C75" s="17">
        <f>(Mortality!C10+(Mortality!C10*Mortality!F10))*5</f>
        <v>2.5</v>
      </c>
      <c r="D75" s="17">
        <f>C75+(C75*Mortality!G10)</f>
        <v>2.5</v>
      </c>
      <c r="E75" s="17">
        <f>D75+(D75*Mortality!H10)</f>
        <v>2.5</v>
      </c>
      <c r="F75" s="17">
        <f>E75+(E75*Mortality!I10)</f>
        <v>2.5</v>
      </c>
      <c r="G75" s="17">
        <f>F75+(F75*Mortality!J10)</f>
        <v>2.5</v>
      </c>
      <c r="H75" s="17">
        <f>G75+(G75*Mortality!K10)</f>
        <v>2.5</v>
      </c>
      <c r="I75" s="17">
        <f>H75+(H75*Mortality!L10)</f>
        <v>2.5</v>
      </c>
      <c r="L75" s="8" t="s">
        <v>5</v>
      </c>
      <c r="M75" s="17">
        <f>(Mortality!D10+(Mortality!D10*Mortality!N10))*5</f>
        <v>2.5</v>
      </c>
      <c r="N75" s="17">
        <f>M75+(M75*Mortality!O10)</f>
        <v>2.5</v>
      </c>
      <c r="O75" s="17">
        <f>N75+(N75*Mortality!P10)</f>
        <v>2.5</v>
      </c>
      <c r="P75" s="17">
        <f>O75+(O75*Mortality!Q10)</f>
        <v>2.5</v>
      </c>
      <c r="Q75" s="17">
        <f>P75+(P75*Mortality!R10)</f>
        <v>2.5</v>
      </c>
      <c r="R75" s="17">
        <f>Q75+(Q75*Mortality!S10)</f>
        <v>2.5</v>
      </c>
      <c r="S75" s="17">
        <f>R75+(R75*Mortality!T10)</f>
        <v>2.5</v>
      </c>
    </row>
    <row r="76" spans="1:19" x14ac:dyDescent="0.25">
      <c r="B76" s="8" t="s">
        <v>6</v>
      </c>
      <c r="C76" s="17">
        <f>(Mortality!C11+(Mortality!C11*Mortality!F11))*5</f>
        <v>3.5</v>
      </c>
      <c r="D76" s="17">
        <f>C76+(C76*Mortality!G11)</f>
        <v>3.5</v>
      </c>
      <c r="E76" s="17">
        <f>D76+(D76*Mortality!H11)</f>
        <v>3.5</v>
      </c>
      <c r="F76" s="17">
        <f>E76+(E76*Mortality!I11)</f>
        <v>3.5</v>
      </c>
      <c r="G76" s="17">
        <f>F76+(F76*Mortality!J11)</f>
        <v>3.5</v>
      </c>
      <c r="H76" s="17">
        <f>G76+(G76*Mortality!K11)</f>
        <v>3.5</v>
      </c>
      <c r="I76" s="17">
        <f>H76+(H76*Mortality!L11)</f>
        <v>3.5</v>
      </c>
      <c r="L76" s="8" t="s">
        <v>6</v>
      </c>
      <c r="M76" s="17">
        <f>(Mortality!D11+(Mortality!D11*Mortality!N11))*5</f>
        <v>3.5</v>
      </c>
      <c r="N76" s="17">
        <f>M76+(M76*Mortality!O11)</f>
        <v>3.5</v>
      </c>
      <c r="O76" s="17">
        <f>N76+(N76*Mortality!P11)</f>
        <v>3.5</v>
      </c>
      <c r="P76" s="17">
        <f>O76+(O76*Mortality!Q11)</f>
        <v>3.5</v>
      </c>
      <c r="Q76" s="17">
        <f>P76+(P76*Mortality!R11)</f>
        <v>3.5</v>
      </c>
      <c r="R76" s="17">
        <f>Q76+(Q76*Mortality!S11)</f>
        <v>3.5</v>
      </c>
      <c r="S76" s="17">
        <f>R76+(R76*Mortality!T11)</f>
        <v>3.5</v>
      </c>
    </row>
    <row r="77" spans="1:19" x14ac:dyDescent="0.25">
      <c r="B77" s="8" t="s">
        <v>7</v>
      </c>
      <c r="C77" s="17">
        <f>(Mortality!C12+(Mortality!C12*Mortality!F12))*5</f>
        <v>3.5</v>
      </c>
      <c r="D77" s="17">
        <f>C77+(C77*Mortality!G12)</f>
        <v>3.5</v>
      </c>
      <c r="E77" s="17">
        <f>D77+(D77*Mortality!H12)</f>
        <v>3.5</v>
      </c>
      <c r="F77" s="17">
        <f>E77+(E77*Mortality!I12)</f>
        <v>3.5</v>
      </c>
      <c r="G77" s="17">
        <f>F77+(F77*Mortality!J12)</f>
        <v>3.5</v>
      </c>
      <c r="H77" s="17">
        <f>G77+(G77*Mortality!K12)</f>
        <v>3.5</v>
      </c>
      <c r="I77" s="17">
        <f>H77+(H77*Mortality!L12)</f>
        <v>3.5</v>
      </c>
      <c r="L77" s="8" t="s">
        <v>7</v>
      </c>
      <c r="M77" s="17">
        <f>(Mortality!D12+(Mortality!D12*Mortality!N12))*5</f>
        <v>3.5</v>
      </c>
      <c r="N77" s="17">
        <f>M77+(M77*Mortality!O12)</f>
        <v>3.5</v>
      </c>
      <c r="O77" s="17">
        <f>N77+(N77*Mortality!P12)</f>
        <v>3.5</v>
      </c>
      <c r="P77" s="17">
        <f>O77+(O77*Mortality!Q12)</f>
        <v>3.5</v>
      </c>
      <c r="Q77" s="17">
        <f>P77+(P77*Mortality!R12)</f>
        <v>3.5</v>
      </c>
      <c r="R77" s="17">
        <f>Q77+(Q77*Mortality!S12)</f>
        <v>3.5</v>
      </c>
      <c r="S77" s="17">
        <f>R77+(R77*Mortality!T12)</f>
        <v>3.5</v>
      </c>
    </row>
    <row r="78" spans="1:19" x14ac:dyDescent="0.25">
      <c r="B78" s="8" t="s">
        <v>8</v>
      </c>
      <c r="C78" s="17">
        <f>(Mortality!C13+(Mortality!C13*Mortality!F13))*5</f>
        <v>3.4561099999999998</v>
      </c>
      <c r="D78" s="17">
        <f>C78+(C78*Mortality!G13)</f>
        <v>3.4127703805999996</v>
      </c>
      <c r="E78" s="17">
        <f>D78+(D78*Mortality!H13)</f>
        <v>3.3699742400272754</v>
      </c>
      <c r="F78" s="17">
        <f>E78+(E78*Mortality!I13)</f>
        <v>3.3277147630573332</v>
      </c>
      <c r="G78" s="17">
        <f>F78+(F78*Mortality!J13)</f>
        <v>3.2859852199285942</v>
      </c>
      <c r="H78" s="17">
        <f>G78+(G78*Mortality!K13)</f>
        <v>3.2447789652706898</v>
      </c>
      <c r="I78" s="17">
        <f>H78+(H78*Mortality!L13)</f>
        <v>3.2040894370461954</v>
      </c>
      <c r="L78" s="8" t="s">
        <v>8</v>
      </c>
      <c r="M78" s="17">
        <f>(Mortality!D13+(Mortality!D13*Mortality!N13))*5</f>
        <v>3.4561099999999998</v>
      </c>
      <c r="N78" s="17">
        <f>M78+(M78*Mortality!O13)</f>
        <v>3.4127703805999996</v>
      </c>
      <c r="O78" s="17">
        <f>N78+(N78*Mortality!P13)</f>
        <v>3.3699742400272754</v>
      </c>
      <c r="P78" s="17">
        <f>O78+(O78*Mortality!Q13)</f>
        <v>3.3277147630573332</v>
      </c>
      <c r="Q78" s="17">
        <f>P78+(P78*Mortality!R13)</f>
        <v>3.2859852199285942</v>
      </c>
      <c r="R78" s="17">
        <f>Q78+(Q78*Mortality!S13)</f>
        <v>3.2447789652706898</v>
      </c>
      <c r="S78" s="17">
        <f>R78+(R78*Mortality!T13)</f>
        <v>3.2040894370461954</v>
      </c>
    </row>
    <row r="79" spans="1:19" x14ac:dyDescent="0.25">
      <c r="B79" s="8" t="s">
        <v>9</v>
      </c>
      <c r="C79" s="17">
        <f>(Mortality!C14+(Mortality!C14*Mortality!F14))*5</f>
        <v>4.9213000000000005</v>
      </c>
      <c r="D79" s="17">
        <f>C79+(C79*Mortality!G14)</f>
        <v>4.8438387380000005</v>
      </c>
      <c r="E79" s="17">
        <f>D79+(D79*Mortality!H14)</f>
        <v>4.7675967162638804</v>
      </c>
      <c r="F79" s="17">
        <f>E79+(E79*Mortality!I14)</f>
        <v>4.6925547439498869</v>
      </c>
      <c r="G79" s="17">
        <f>F79+(F79*Mortality!J14)</f>
        <v>4.6186939322801157</v>
      </c>
      <c r="H79" s="17">
        <f>G79+(G79*Mortality!K14)</f>
        <v>4.545995689786027</v>
      </c>
      <c r="I79" s="17">
        <f>H79+(H79*Mortality!L14)</f>
        <v>4.4744417176287952</v>
      </c>
      <c r="L79" s="8" t="s">
        <v>9</v>
      </c>
      <c r="M79" s="17">
        <f>(Mortality!D14+(Mortality!D14*Mortality!N14))*5</f>
        <v>4.9213000000000005</v>
      </c>
      <c r="N79" s="17">
        <f>M79+(M79*Mortality!O14)</f>
        <v>4.8438387380000005</v>
      </c>
      <c r="O79" s="17">
        <f>N79+(N79*Mortality!P14)</f>
        <v>4.7675967162638804</v>
      </c>
      <c r="P79" s="17">
        <f>O79+(O79*Mortality!Q14)</f>
        <v>4.6925547439498869</v>
      </c>
      <c r="Q79" s="17">
        <f>P79+(P79*Mortality!R14)</f>
        <v>4.6186939322801157</v>
      </c>
      <c r="R79" s="17">
        <f>Q79+(Q79*Mortality!S14)</f>
        <v>4.545995689786027</v>
      </c>
      <c r="S79" s="17">
        <f>R79+(R79*Mortality!T14)</f>
        <v>4.4744417176287952</v>
      </c>
    </row>
    <row r="80" spans="1:19" x14ac:dyDescent="0.25">
      <c r="B80" s="8" t="s">
        <v>10</v>
      </c>
      <c r="C80" s="17">
        <f>(Mortality!C15+(Mortality!C15*Mortality!F15))*5</f>
        <v>7.3634999999999993</v>
      </c>
      <c r="D80" s="17">
        <f>C80+(C80*Mortality!G15)</f>
        <v>7.2294842999999993</v>
      </c>
      <c r="E80" s="17">
        <f>D80+(D80*Mortality!H15)</f>
        <v>7.0979076857399992</v>
      </c>
      <c r="F80" s="17">
        <f>E80+(E80*Mortality!I15)</f>
        <v>6.9687257658595314</v>
      </c>
      <c r="G80" s="17">
        <f>F80+(F80*Mortality!J15)</f>
        <v>6.8418949569208882</v>
      </c>
      <c r="H80" s="17">
        <f>G80+(G80*Mortality!K15)</f>
        <v>6.7173724687049283</v>
      </c>
      <c r="I80" s="17">
        <f>H80+(H80*Mortality!L15)</f>
        <v>6.5951162897744986</v>
      </c>
      <c r="L80" s="8" t="s">
        <v>10</v>
      </c>
      <c r="M80" s="17">
        <f>(Mortality!D15+(Mortality!D15*Mortality!N15))*5</f>
        <v>7.3634999999999993</v>
      </c>
      <c r="N80" s="17">
        <f>M80+(M80*Mortality!O15)</f>
        <v>7.2294842999999993</v>
      </c>
      <c r="O80" s="17">
        <f>N80+(N80*Mortality!P15)</f>
        <v>7.0979076857399992</v>
      </c>
      <c r="P80" s="17">
        <f>O80+(O80*Mortality!Q15)</f>
        <v>6.9687257658595314</v>
      </c>
      <c r="Q80" s="17">
        <f>P80+(P80*Mortality!R15)</f>
        <v>6.8418949569208882</v>
      </c>
      <c r="R80" s="17">
        <f>Q80+(Q80*Mortality!S15)</f>
        <v>6.7173724687049283</v>
      </c>
      <c r="S80" s="17">
        <f>R80+(R80*Mortality!T15)</f>
        <v>6.5951162897744986</v>
      </c>
    </row>
    <row r="81" spans="1:20" x14ac:dyDescent="0.25">
      <c r="B81" s="8" t="s">
        <v>11</v>
      </c>
      <c r="C81" s="17">
        <f>(Mortality!C16+(Mortality!C16*Mortality!F16))*5</f>
        <v>9.8002000000000002</v>
      </c>
      <c r="D81" s="17">
        <f>C81+(C81*Mortality!G16)</f>
        <v>9.604392004000001</v>
      </c>
      <c r="E81" s="17">
        <f>D81+(D81*Mortality!H16)</f>
        <v>9.4124962517600803</v>
      </c>
      <c r="F81" s="17">
        <f>E81+(E81*Mortality!I16)</f>
        <v>9.2244345766499141</v>
      </c>
      <c r="G81" s="17">
        <f>F81+(F81*Mortality!J16)</f>
        <v>9.0401303738084486</v>
      </c>
      <c r="H81" s="17">
        <f>G81+(G81*Mortality!K16)</f>
        <v>8.8595085689397557</v>
      </c>
      <c r="I81" s="17">
        <f>H81+(H81*Mortality!L16)</f>
        <v>8.6824955877323386</v>
      </c>
      <c r="L81" s="8" t="s">
        <v>11</v>
      </c>
      <c r="M81" s="17">
        <f>(Mortality!D16+(Mortality!D16*Mortality!N16))*5</f>
        <v>9.8002000000000002</v>
      </c>
      <c r="N81" s="17">
        <f>M81+(M81*Mortality!O16)</f>
        <v>9.604392004000001</v>
      </c>
      <c r="O81" s="17">
        <f>N81+(N81*Mortality!P16)</f>
        <v>9.4124962517600803</v>
      </c>
      <c r="P81" s="17">
        <f>O81+(O81*Mortality!Q16)</f>
        <v>9.2244345766499141</v>
      </c>
      <c r="Q81" s="17">
        <f>P81+(P81*Mortality!R16)</f>
        <v>9.0401303738084486</v>
      </c>
      <c r="R81" s="17">
        <f>Q81+(Q81*Mortality!S16)</f>
        <v>8.8595085689397557</v>
      </c>
      <c r="S81" s="17">
        <f>R81+(R81*Mortality!T16)</f>
        <v>8.6824955877323386</v>
      </c>
    </row>
    <row r="82" spans="1:20" x14ac:dyDescent="0.25">
      <c r="B82" s="8" t="s">
        <v>12</v>
      </c>
      <c r="C82" s="17">
        <f>(Mortality!C17+(Mortality!C17*Mortality!F17))*5</f>
        <v>12.234750000000002</v>
      </c>
      <c r="D82" s="17">
        <f>C82+(C82*Mortality!G17)</f>
        <v>11.975128605000002</v>
      </c>
      <c r="E82" s="17">
        <f>D82+(D82*Mortality!H17)</f>
        <v>11.721016376001902</v>
      </c>
      <c r="F82" s="17">
        <f>E82+(E82*Mortality!I17)</f>
        <v>11.472296408503142</v>
      </c>
      <c r="G82" s="17">
        <f>F82+(F82*Mortality!J17)</f>
        <v>11.228854278714707</v>
      </c>
      <c r="H82" s="17">
        <f>G82+(G82*Mortality!K17)</f>
        <v>10.99057799092038</v>
      </c>
      <c r="I82" s="17">
        <f>H82+(H82*Mortality!L17)</f>
        <v>10.75735792595305</v>
      </c>
      <c r="L82" s="8" t="s">
        <v>12</v>
      </c>
      <c r="M82" s="17">
        <f>(Mortality!D17+(Mortality!D17*Mortality!N17))*5</f>
        <v>12.234750000000002</v>
      </c>
      <c r="N82" s="17">
        <f>M82+(M82*Mortality!O17)</f>
        <v>11.975128605000002</v>
      </c>
      <c r="O82" s="17">
        <f>N82+(N82*Mortality!P17)</f>
        <v>11.721016376001902</v>
      </c>
      <c r="P82" s="17">
        <f>O82+(O82*Mortality!Q17)</f>
        <v>11.472296408503142</v>
      </c>
      <c r="Q82" s="17">
        <f>P82+(P82*Mortality!R17)</f>
        <v>11.228854278714707</v>
      </c>
      <c r="R82" s="17">
        <f>Q82+(Q82*Mortality!S17)</f>
        <v>10.99057799092038</v>
      </c>
      <c r="S82" s="17">
        <f>R82+(R82*Mortality!T17)</f>
        <v>10.75735792595305</v>
      </c>
    </row>
    <row r="83" spans="1:20" x14ac:dyDescent="0.25">
      <c r="B83" s="8" t="s">
        <v>13</v>
      </c>
      <c r="C83" s="17">
        <f>(Mortality!C18+(Mortality!C18*Mortality!F18))*5</f>
        <v>24.432000000000002</v>
      </c>
      <c r="D83" s="17">
        <f>C83+(C83*Mortality!G18)</f>
        <v>23.876904960000001</v>
      </c>
      <c r="E83" s="17">
        <f>D83+(D83*Mortality!H18)</f>
        <v>23.3344216793088</v>
      </c>
      <c r="F83" s="17">
        <f>E83+(E83*Mortality!I18)</f>
        <v>22.804263618754906</v>
      </c>
      <c r="G83" s="17">
        <f>F83+(F83*Mortality!J18)</f>
        <v>22.286150749336795</v>
      </c>
      <c r="H83" s="17">
        <f>G83+(G83*Mortality!K18)</f>
        <v>21.779809404311862</v>
      </c>
      <c r="I83" s="17">
        <f>H83+(H83*Mortality!L18)</f>
        <v>21.284972134645898</v>
      </c>
      <c r="L83" s="8" t="s">
        <v>13</v>
      </c>
      <c r="M83" s="17">
        <f>(Mortality!D18+(Mortality!D18*Mortality!N18))*5</f>
        <v>24.432000000000002</v>
      </c>
      <c r="N83" s="17">
        <f>M83+(M83*Mortality!O18)</f>
        <v>23.876904960000001</v>
      </c>
      <c r="O83" s="17">
        <f>N83+(N83*Mortality!P18)</f>
        <v>23.3344216793088</v>
      </c>
      <c r="P83" s="17">
        <f>O83+(O83*Mortality!Q18)</f>
        <v>22.804263618754906</v>
      </c>
      <c r="Q83" s="17">
        <f>P83+(P83*Mortality!R18)</f>
        <v>22.286150749336795</v>
      </c>
      <c r="R83" s="17">
        <f>Q83+(Q83*Mortality!S18)</f>
        <v>21.779809404311862</v>
      </c>
      <c r="S83" s="17">
        <f>R83+(R83*Mortality!T18)</f>
        <v>21.284972134645898</v>
      </c>
    </row>
    <row r="84" spans="1:20" x14ac:dyDescent="0.25">
      <c r="B84" s="8" t="s">
        <v>14</v>
      </c>
      <c r="C84" s="17">
        <f>(Mortality!C19+(Mortality!C19*Mortality!F19))*5</f>
        <v>48.792000000000002</v>
      </c>
      <c r="D84" s="17">
        <f>C84+(C84*Mortality!G19)</f>
        <v>47.613185280000003</v>
      </c>
      <c r="E84" s="17">
        <f>D84+(D84*Mortality!H19)</f>
        <v>46.462850723635206</v>
      </c>
      <c r="F84" s="17">
        <f>E84+(E84*Mortality!I19)</f>
        <v>45.340308250152177</v>
      </c>
      <c r="G84" s="17">
        <f>F84+(F84*Mortality!J19)</f>
        <v>44.244886402828499</v>
      </c>
      <c r="H84" s="17">
        <f>G84+(G84*Mortality!K19)</f>
        <v>43.175929947336165</v>
      </c>
      <c r="I84" s="17">
        <f>H84+(H84*Mortality!L19)</f>
        <v>42.132799479808526</v>
      </c>
      <c r="L84" s="8" t="s">
        <v>14</v>
      </c>
      <c r="M84" s="17">
        <f>(Mortality!D19+(Mortality!D19*Mortality!N19))*5</f>
        <v>48.792000000000002</v>
      </c>
      <c r="N84" s="17">
        <f>M84+(M84*Mortality!O19)</f>
        <v>47.613185280000003</v>
      </c>
      <c r="O84" s="17">
        <f>N84+(N84*Mortality!P19)</f>
        <v>46.462850723635206</v>
      </c>
      <c r="P84" s="17">
        <f>O84+(O84*Mortality!Q19)</f>
        <v>45.340308250152177</v>
      </c>
      <c r="Q84" s="17">
        <f>P84+(P84*Mortality!R19)</f>
        <v>44.244886402828499</v>
      </c>
      <c r="R84" s="17">
        <f>Q84+(Q84*Mortality!S19)</f>
        <v>43.175929947336165</v>
      </c>
      <c r="S84" s="17">
        <f>R84+(R84*Mortality!T19)</f>
        <v>42.132799479808526</v>
      </c>
    </row>
    <row r="85" spans="1:20" x14ac:dyDescent="0.25">
      <c r="B85" s="8" t="s">
        <v>15</v>
      </c>
      <c r="C85" s="17">
        <f>(Mortality!C20+(Mortality!C20*Mortality!F20))*5</f>
        <v>97.582000000000008</v>
      </c>
      <c r="D85" s="17">
        <f>C85+(C85*Mortality!G20)</f>
        <v>95.222467240000014</v>
      </c>
      <c r="E85" s="17">
        <f>D85+(D85*Mortality!H20)</f>
        <v>92.919987982136817</v>
      </c>
      <c r="F85" s="17">
        <f>E85+(E85*Mortality!I20)</f>
        <v>90.673182672728743</v>
      </c>
      <c r="G85" s="17">
        <f>F85+(F85*Mortality!J20)</f>
        <v>88.480705115702165</v>
      </c>
      <c r="H85" s="17">
        <f>G85+(G85*Mortality!K20)</f>
        <v>86.341241666004493</v>
      </c>
      <c r="I85" s="17">
        <f>H85+(H85*Mortality!L20)</f>
        <v>84.253510442520508</v>
      </c>
      <c r="L85" s="8" t="s">
        <v>15</v>
      </c>
      <c r="M85" s="17">
        <f>(Mortality!D20+(Mortality!D20*Mortality!N20))*5</f>
        <v>73.186499999999995</v>
      </c>
      <c r="N85" s="17">
        <f>M85+(M85*Mortality!O20)</f>
        <v>71.416850429999997</v>
      </c>
      <c r="O85" s="17">
        <f>N85+(N85*Mortality!P20)</f>
        <v>69.689990986602595</v>
      </c>
      <c r="P85" s="17">
        <f>O85+(O85*Mortality!Q20)</f>
        <v>68.004887004546546</v>
      </c>
      <c r="Q85" s="17">
        <f>P85+(P85*Mortality!R20)</f>
        <v>66.360528836776609</v>
      </c>
      <c r="R85" s="17">
        <f>Q85+(Q85*Mortality!S20)</f>
        <v>64.755931249503348</v>
      </c>
      <c r="S85" s="17">
        <f>R85+(R85*Mortality!T20)</f>
        <v>63.190132831890359</v>
      </c>
    </row>
    <row r="86" spans="1:20" x14ac:dyDescent="0.25">
      <c r="B86" s="8" t="s">
        <v>16</v>
      </c>
      <c r="C86" s="17">
        <f>(Mortality!C21+(Mortality!C21*Mortality!F21))*5</f>
        <v>146.68200000000002</v>
      </c>
      <c r="D86" s="17">
        <f>C86+(C86*Mortality!G21)</f>
        <v>143.43739416000003</v>
      </c>
      <c r="E86" s="17">
        <f>D86+(D86*Mortality!H21)</f>
        <v>140.26455900118083</v>
      </c>
      <c r="F86" s="17">
        <f>E86+(E86*Mortality!I21)</f>
        <v>137.16190695607472</v>
      </c>
      <c r="G86" s="17">
        <f>F86+(F86*Mortality!J21)</f>
        <v>134.12788557420635</v>
      </c>
      <c r="H86" s="17">
        <f>G86+(G86*Mortality!K21)</f>
        <v>131.16097674530491</v>
      </c>
      <c r="I86" s="17">
        <f>H86+(H86*Mortality!L21)</f>
        <v>128.25969593969876</v>
      </c>
      <c r="L86" s="8" t="s">
        <v>16</v>
      </c>
      <c r="M86" s="17">
        <f>(Mortality!D21+(Mortality!D21*Mortality!N21))*5</f>
        <v>122.235</v>
      </c>
      <c r="N86" s="17">
        <f>M86+(M86*Mortality!O21)</f>
        <v>119.53116179999999</v>
      </c>
      <c r="O86" s="17">
        <f>N86+(N86*Mortality!P21)</f>
        <v>116.88713250098399</v>
      </c>
      <c r="P86" s="17">
        <f>O86+(O86*Mortality!Q21)</f>
        <v>114.30158913006223</v>
      </c>
      <c r="Q86" s="17">
        <f>P86+(P86*Mortality!R21)</f>
        <v>111.77323797850525</v>
      </c>
      <c r="R86" s="17">
        <f>Q86+(Q86*Mortality!S21)</f>
        <v>109.30081395442072</v>
      </c>
      <c r="S86" s="17">
        <f>R86+(R86*Mortality!T21)</f>
        <v>106.88307994974893</v>
      </c>
    </row>
    <row r="87" spans="1:20" x14ac:dyDescent="0.25">
      <c r="B87" s="8" t="s">
        <v>17</v>
      </c>
      <c r="C87" s="17">
        <f>(Mortality!C22+(Mortality!C22*Mortality!F22))*5</f>
        <v>245.46500000000003</v>
      </c>
      <c r="D87" s="17">
        <f>C87+(C87*Mortality!G22)</f>
        <v>241.01226490000002</v>
      </c>
      <c r="E87" s="17">
        <f>D87+(D87*Mortality!H22)</f>
        <v>236.64030241471403</v>
      </c>
      <c r="F87" s="17">
        <f>E87+(E87*Mortality!I22)</f>
        <v>232.34764732891111</v>
      </c>
      <c r="G87" s="17">
        <f>F87+(F87*Mortality!J22)</f>
        <v>228.13286100636466</v>
      </c>
      <c r="H87" s="17">
        <f>G87+(G87*Mortality!K22)</f>
        <v>223.99453090770922</v>
      </c>
      <c r="I87" s="17">
        <f>H87+(H87*Mortality!L22)</f>
        <v>219.93127011704337</v>
      </c>
      <c r="L87" s="8" t="s">
        <v>17</v>
      </c>
      <c r="M87" s="17">
        <f>(Mortality!D22+(Mortality!D22*Mortality!N22))*5</f>
        <v>220.91849999999999</v>
      </c>
      <c r="N87" s="17">
        <f>M87+(M87*Mortality!O22)</f>
        <v>216.91103841</v>
      </c>
      <c r="O87" s="17">
        <f>N87+(N87*Mortality!P22)</f>
        <v>212.97627217324259</v>
      </c>
      <c r="P87" s="17">
        <f>O87+(O87*Mortality!Q22)</f>
        <v>209.11288259601997</v>
      </c>
      <c r="Q87" s="17">
        <f>P87+(P87*Mortality!R22)</f>
        <v>205.31957490572816</v>
      </c>
      <c r="R87" s="17">
        <f>Q87+(Q87*Mortality!S22)</f>
        <v>201.59507781693824</v>
      </c>
      <c r="S87" s="17">
        <f>R87+(R87*Mortality!T22)</f>
        <v>197.93814310533898</v>
      </c>
    </row>
    <row r="88" spans="1:20" x14ac:dyDescent="0.25">
      <c r="B88" s="8" t="s">
        <v>18</v>
      </c>
      <c r="C88" s="17">
        <f>(Mortality!C23+(Mortality!C23*Mortality!F23))*5</f>
        <v>612.5</v>
      </c>
      <c r="D88" s="17">
        <f>C88+(C88*Mortality!G23)</f>
        <v>600.25</v>
      </c>
      <c r="E88" s="17">
        <f>D88+(D88*Mortality!H23)</f>
        <v>588.245</v>
      </c>
      <c r="F88" s="17">
        <f>E88+(E88*Mortality!I23)</f>
        <v>576.48009999999999</v>
      </c>
      <c r="G88" s="17">
        <f>F88+(F88*Mortality!J23)</f>
        <v>564.95049800000004</v>
      </c>
      <c r="H88" s="17">
        <f>G88+(G88*Mortality!K23)</f>
        <v>553.65148804</v>
      </c>
      <c r="I88" s="17">
        <f>H88+(H88*Mortality!L23)</f>
        <v>542.57845827920005</v>
      </c>
      <c r="L88" s="8" t="s">
        <v>18</v>
      </c>
      <c r="M88" s="17">
        <f>(Mortality!D23+(Mortality!D23*Mortality!N23))*5</f>
        <v>490</v>
      </c>
      <c r="N88" s="17">
        <f>M88+(M88*Mortality!O23)</f>
        <v>480.2</v>
      </c>
      <c r="O88" s="17">
        <f>N88+(N88*Mortality!P23)</f>
        <v>470.596</v>
      </c>
      <c r="P88" s="17">
        <f>O88+(O88*Mortality!Q23)</f>
        <v>461.18407999999999</v>
      </c>
      <c r="Q88" s="17">
        <f>P88+(P88*Mortality!R23)</f>
        <v>451.96039839999997</v>
      </c>
      <c r="R88" s="17">
        <f>Q88+(Q88*Mortality!S23)</f>
        <v>442.921190432</v>
      </c>
      <c r="S88" s="17">
        <f>R88+(R88*Mortality!T23)</f>
        <v>434.06276662336001</v>
      </c>
    </row>
    <row r="89" spans="1:20" x14ac:dyDescent="0.25">
      <c r="B89" s="9" t="s">
        <v>19</v>
      </c>
      <c r="C89" s="17">
        <f>(Mortality!C24+(Mortality!C24*Mortality!F24))*5</f>
        <v>2082.5</v>
      </c>
      <c r="D89" s="17">
        <f>C89+(C89*Mortality!G24)</f>
        <v>2040.85</v>
      </c>
      <c r="E89" s="17">
        <f>D89+(D89*Mortality!H24)</f>
        <v>2000.0329999999999</v>
      </c>
      <c r="F89" s="17">
        <f>E89+(E89*Mortality!I24)</f>
        <v>1960.03234</v>
      </c>
      <c r="G89" s="17">
        <f>F89+(F89*Mortality!J24)</f>
        <v>1920.8316932</v>
      </c>
      <c r="H89" s="17">
        <f>G89+(G89*Mortality!K24)</f>
        <v>1882.415059336</v>
      </c>
      <c r="I89" s="17">
        <f>H89+(H89*Mortality!L24)</f>
        <v>1844.7667581492801</v>
      </c>
      <c r="L89" s="9" t="s">
        <v>19</v>
      </c>
      <c r="M89" s="17">
        <f>(Mortality!D24+(Mortality!D24*Mortality!N24))*5</f>
        <v>1960</v>
      </c>
      <c r="N89" s="17">
        <f>M89+(M89*Mortality!O24)</f>
        <v>1920.8</v>
      </c>
      <c r="O89" s="17">
        <f>N89+(N89*Mortality!P24)</f>
        <v>1882.384</v>
      </c>
      <c r="P89" s="17">
        <f>O89+(O89*Mortality!Q24)</f>
        <v>1844.73632</v>
      </c>
      <c r="Q89" s="17">
        <f>P89+(P89*Mortality!R24)</f>
        <v>1807.8415935999999</v>
      </c>
      <c r="R89" s="17">
        <f>Q89+(Q89*Mortality!S24)</f>
        <v>1771.684761728</v>
      </c>
      <c r="S89" s="17">
        <f>R89+(R89*Mortality!T24)</f>
        <v>1736.25106649344</v>
      </c>
    </row>
    <row r="90" spans="1:20" x14ac:dyDescent="0.25">
      <c r="C90" s="17">
        <f>SUM(C71:C89)</f>
        <v>3311.9788600000002</v>
      </c>
      <c r="D90" s="17">
        <f t="shared" ref="D90:I90" si="15">SUM(D71:D89)</f>
        <v>3245.5778305675999</v>
      </c>
      <c r="E90" s="17">
        <f t="shared" si="15"/>
        <v>3180.519113070769</v>
      </c>
      <c r="F90" s="17">
        <f t="shared" si="15"/>
        <v>3116.7754750846416</v>
      </c>
      <c r="G90" s="17">
        <f t="shared" si="15"/>
        <v>3054.3202388100913</v>
      </c>
      <c r="H90" s="17">
        <f t="shared" si="15"/>
        <v>2993.1272697302884</v>
      </c>
      <c r="I90" s="17">
        <f t="shared" si="15"/>
        <v>2933.1709655003324</v>
      </c>
      <c r="M90" s="17">
        <f>SUM(M71:M89)</f>
        <v>2993.58986</v>
      </c>
      <c r="N90" s="17">
        <f t="shared" ref="N90:S90" si="16">SUM(N71:N89)</f>
        <v>2933.6647549075997</v>
      </c>
      <c r="O90" s="17">
        <f t="shared" si="16"/>
        <v>2874.9496593335662</v>
      </c>
      <c r="P90" s="17">
        <f t="shared" si="16"/>
        <v>2817.4200568575557</v>
      </c>
      <c r="Q90" s="17">
        <f t="shared" si="16"/>
        <v>2761.051929634828</v>
      </c>
      <c r="R90" s="17">
        <f t="shared" si="16"/>
        <v>2705.8217482161322</v>
      </c>
      <c r="S90" s="17">
        <f t="shared" si="16"/>
        <v>2651.7064615763675</v>
      </c>
    </row>
    <row r="91" spans="1:20" x14ac:dyDescent="0.25">
      <c r="A91" s="13" t="s">
        <v>37</v>
      </c>
      <c r="B91" s="13"/>
      <c r="C91" s="13"/>
      <c r="D91" s="13"/>
      <c r="E91" s="13"/>
      <c r="F91" s="13"/>
      <c r="G91" s="13"/>
      <c r="H91" s="13"/>
      <c r="I91" s="13"/>
      <c r="J91" s="13"/>
      <c r="K91" s="13" t="s">
        <v>37</v>
      </c>
      <c r="L91" s="13"/>
      <c r="M91" s="13"/>
      <c r="N91" s="13"/>
      <c r="O91" s="13"/>
      <c r="P91" s="13"/>
      <c r="Q91" s="13"/>
      <c r="R91" s="13"/>
      <c r="S91" s="13"/>
      <c r="T91" s="13"/>
    </row>
    <row r="92" spans="1:20" x14ac:dyDescent="0.25">
      <c r="B92" s="13" t="s">
        <v>0</v>
      </c>
      <c r="C92" s="13" t="s">
        <v>41</v>
      </c>
      <c r="D92" s="13" t="s">
        <v>42</v>
      </c>
      <c r="E92" s="13" t="s">
        <v>43</v>
      </c>
      <c r="F92" s="13" t="s">
        <v>44</v>
      </c>
      <c r="G92" s="13" t="s">
        <v>45</v>
      </c>
      <c r="H92" s="13" t="s">
        <v>46</v>
      </c>
      <c r="I92" s="13" t="s">
        <v>63</v>
      </c>
      <c r="L92" s="13" t="s">
        <v>21</v>
      </c>
      <c r="M92" s="13" t="s">
        <v>41</v>
      </c>
      <c r="N92" s="13" t="s">
        <v>42</v>
      </c>
      <c r="O92" s="13" t="s">
        <v>43</v>
      </c>
      <c r="P92" s="13" t="s">
        <v>44</v>
      </c>
      <c r="Q92" s="13" t="s">
        <v>45</v>
      </c>
      <c r="R92" s="13" t="s">
        <v>46</v>
      </c>
      <c r="S92" s="13" t="s">
        <v>63</v>
      </c>
    </row>
    <row r="93" spans="1:20" x14ac:dyDescent="0.25">
      <c r="B93" s="8" t="s">
        <v>1</v>
      </c>
      <c r="C93" s="17">
        <f>C4*((Migration!$C4*(1+Migration!C29))/1000)+C4*((Migration!$E4*(1+Migration!K29))/1000)</f>
        <v>1.875</v>
      </c>
      <c r="D93" s="17">
        <f>D4*((Migration!$C4*(1+Migration!D29))/1000)+D4*((Migration!$E4*(1+Migration!L29))/1000)</f>
        <v>1.9667852109445172</v>
      </c>
      <c r="E93" s="17">
        <f>E4*((Migration!$C4*(1+Migration!E29))/1000)+E4*((Migration!$E4*(1+Migration!M29))/1000)</f>
        <v>2.2112590345553174</v>
      </c>
      <c r="F93" s="17">
        <f>F4*((Migration!$C4*(1+Migration!F29))/1000)+F4*((Migration!$E4*(1+Migration!N29))/1000)</f>
        <v>2.1011289354366371</v>
      </c>
      <c r="G93" s="17">
        <f>G4*((Migration!$C4*(1+Migration!G29))/1000)+G4*((Migration!$E4*(1+Migration!O29))/1000)</f>
        <v>2.0302932803179607</v>
      </c>
      <c r="H93" s="17">
        <f>H4*((Migration!$C4*(1+Migration!H29))/1000)+H4*((Migration!$E4*(1+Migration!P29))/1000)</f>
        <v>1.9338547336119261</v>
      </c>
      <c r="I93" s="17">
        <f>I4*((Migration!$C4*(1+Migration!I29))/1000)+I4*((Migration!$E4*(1+Migration!Q29))/1000)</f>
        <v>1.8380683698714493</v>
      </c>
      <c r="L93" s="8" t="s">
        <v>1</v>
      </c>
      <c r="M93" s="17">
        <f>M4*((Migration!$D4*(1+Migration!C29))/1000)+M4*((Migration!$F4*(1+Migration!K29))/1000)</f>
        <v>1.875</v>
      </c>
      <c r="N93" s="17">
        <f>N4*((Migration!$D4*(1+Migration!D29))/1000)+N4*((Migration!$F4*(1+Migration!L29))/1000)</f>
        <v>1.8169363485641687</v>
      </c>
      <c r="O93" s="17">
        <f>O4*((Migration!$D4*(1+Migration!E29))/1000)+O4*((Migration!$F4*(1+Migration!M29))/1000)</f>
        <v>1.9299937242049077</v>
      </c>
      <c r="P93" s="17">
        <f>P4*((Migration!$D4*(1+Migration!F29))/1000)+P4*((Migration!$F4*(1+Migration!N29))/1000)</f>
        <v>1.9383919480953571</v>
      </c>
      <c r="Q93" s="17">
        <f>Q4*((Migration!$D4*(1+Migration!G29))/1000)+Q4*((Migration!$F4*(1+Migration!O29))/1000)</f>
        <v>1.8741057572935018</v>
      </c>
      <c r="R93" s="17">
        <f>R4*((Migration!$D4*(1+Migration!H29))/1000)+R4*((Migration!$F4*(1+Migration!P29))/1000)</f>
        <v>1.7850965660117786</v>
      </c>
      <c r="S93" s="17">
        <f>S4*((Migration!$D4*(1+Migration!I29))/1000)+S4*((Migration!$F4*(1+Migration!Q29))/1000)</f>
        <v>1.696678494154269</v>
      </c>
    </row>
    <row r="94" spans="1:20" x14ac:dyDescent="0.25">
      <c r="B94" s="8" t="s">
        <v>2</v>
      </c>
      <c r="C94" s="17">
        <f>C5*((Migration!$C5*(1+Migration!C30))/1000)+C5*((Migration!$E5*(1+Migration!K30))/1000)</f>
        <v>0.64999999999999991</v>
      </c>
      <c r="D94" s="17">
        <f>D5*((Migration!$C5*(1+Migration!D30))/1000)+D5*((Migration!$E5*(1+Migration!L30))/1000)</f>
        <v>0.63124999999999964</v>
      </c>
      <c r="E94" s="17">
        <f>E5*((Migration!$C5*(1+Migration!E30))/1000)+E5*((Migration!$E5*(1+Migration!M30))/1000)</f>
        <v>0.73720102101798712</v>
      </c>
      <c r="F94" s="17">
        <f>F5*((Migration!$C5*(1+Migration!F30))/1000)+F5*((Migration!$E5*(1+Migration!N30))/1000)</f>
        <v>0.74445720830029005</v>
      </c>
      <c r="G94" s="17">
        <f>G5*((Migration!$C5*(1+Migration!G30))/1000)+G5*((Migration!$E5*(1+Migration!O30))/1000)</f>
        <v>0.70738007493033406</v>
      </c>
      <c r="H94" s="17">
        <f>H5*((Migration!$C5*(1+Migration!H30))/1000)+H5*((Migration!$E5*(1+Migration!P30))/1000)</f>
        <v>0.68353207104037894</v>
      </c>
      <c r="I94" s="17">
        <f>I5*((Migration!$C5*(1+Migration!I30))/1000)+I5*((Migration!$E5*(1+Migration!Q30))/1000)</f>
        <v>0.65106442698268152</v>
      </c>
      <c r="L94" s="8" t="s">
        <v>2</v>
      </c>
      <c r="M94" s="17">
        <f>M5*((Migration!$D5*(1+Migration!C30))/1000)+M5*((Migration!$F5*(1+Migration!K30))/1000)</f>
        <v>0.64999999999999991</v>
      </c>
      <c r="N94" s="17">
        <f>N5*((Migration!$D5*(1+Migration!D30))/1000)+N5*((Migration!$F5*(1+Migration!L30))/1000)</f>
        <v>0.63124999999999964</v>
      </c>
      <c r="O94" s="17">
        <f>O5*((Migration!$D5*(1+Migration!E30))/1000)+O5*((Migration!$F5*(1+Migration!M30))/1000)</f>
        <v>0.63545190401660312</v>
      </c>
      <c r="P94" s="17">
        <f>P5*((Migration!$D5*(1+Migration!F30))/1000)+P5*((Migration!$F5*(1+Migration!N30))/1000)</f>
        <v>0.64976455381565179</v>
      </c>
      <c r="Q94" s="17">
        <f>Q5*((Migration!$D5*(1+Migration!G30))/1000)+Q5*((Migration!$F5*(1+Migration!O30))/1000)</f>
        <v>0.65259195585876961</v>
      </c>
      <c r="R94" s="17">
        <f>R5*((Migration!$D5*(1+Migration!H30))/1000)+R5*((Migration!$F5*(1+Migration!P30))/1000)</f>
        <v>0.63094893828881204</v>
      </c>
      <c r="S94" s="17">
        <f>S5*((Migration!$D5*(1+Migration!I30))/1000)+S5*((Migration!$F5*(1+Migration!Q30))/1000)</f>
        <v>0.6009825105572979</v>
      </c>
    </row>
    <row r="95" spans="1:20" x14ac:dyDescent="0.25">
      <c r="B95" s="8" t="s">
        <v>3</v>
      </c>
      <c r="C95" s="17">
        <f>C6*((Migration!$C6*(1+Migration!C31))/1000)+C6*((Migration!$E6*(1+Migration!K31))/1000)</f>
        <v>0</v>
      </c>
      <c r="D95" s="17">
        <f>D6*((Migration!$C6*(1+Migration!D31))/1000)+D6*((Migration!$E6*(1+Migration!L31))/1000)</f>
        <v>0</v>
      </c>
      <c r="E95" s="17">
        <f>E6*((Migration!$C6*(1+Migration!E31))/1000)+E6*((Migration!$E6*(1+Migration!M31))/1000)</f>
        <v>0</v>
      </c>
      <c r="F95" s="17">
        <f>F6*((Migration!$C6*(1+Migration!F31))/1000)+F6*((Migration!$E6*(1+Migration!N31))/1000)</f>
        <v>0</v>
      </c>
      <c r="G95" s="17">
        <f>G6*((Migration!$C6*(1+Migration!G31))/1000)+G6*((Migration!$E6*(1+Migration!O31))/1000)</f>
        <v>0</v>
      </c>
      <c r="H95" s="17">
        <f>H6*((Migration!$C6*(1+Migration!H31))/1000)+H6*((Migration!$E6*(1+Migration!P31))/1000)</f>
        <v>0</v>
      </c>
      <c r="I95" s="17">
        <f>I6*((Migration!$C6*(1+Migration!I31))/1000)+I6*((Migration!$E6*(1+Migration!Q31))/1000)</f>
        <v>0</v>
      </c>
      <c r="L95" s="8" t="s">
        <v>3</v>
      </c>
      <c r="M95" s="17">
        <f>M6*((Migration!$D6*(1+Migration!C31))/1000)+M6*((Migration!$F6*(1+Migration!K31))/1000)</f>
        <v>0</v>
      </c>
      <c r="N95" s="17">
        <f>N6*((Migration!$D6*(1+Migration!D31))/1000)+N6*((Migration!$F6*(1+Migration!L31))/1000)</f>
        <v>0</v>
      </c>
      <c r="O95" s="17">
        <f>O6*((Migration!$D6*(1+Migration!E31))/1000)+O6*((Migration!$F6*(1+Migration!M31))/1000)</f>
        <v>0</v>
      </c>
      <c r="P95" s="17">
        <f>P6*((Migration!$D6*(1+Migration!F31))/1000)+P6*((Migration!$F6*(1+Migration!N31))/1000)</f>
        <v>0</v>
      </c>
      <c r="Q95" s="17">
        <f>Q6*((Migration!$D6*(1+Migration!G31))/1000)+Q6*((Migration!$F6*(1+Migration!O31))/1000)</f>
        <v>0</v>
      </c>
      <c r="R95" s="17">
        <f>R6*((Migration!$D6*(1+Migration!H31))/1000)+R6*((Migration!$F6*(1+Migration!P31))/1000)</f>
        <v>0</v>
      </c>
      <c r="S95" s="17">
        <f>S6*((Migration!$D6*(1+Migration!I31))/1000)+S6*((Migration!$F6*(1+Migration!Q31))/1000)</f>
        <v>0</v>
      </c>
    </row>
    <row r="96" spans="1:20" x14ac:dyDescent="0.25">
      <c r="B96" s="8" t="s">
        <v>4</v>
      </c>
      <c r="C96" s="17">
        <f>C7*((Migration!$C7*(1+Migration!C32))/1000)+C7*((Migration!$E7*(1+Migration!K32))/1000)</f>
        <v>0.75</v>
      </c>
      <c r="D96" s="17">
        <f>D7*((Migration!$C7*(1+Migration!D32))/1000)+D7*((Migration!$E7*(1+Migration!L32))/1000)</f>
        <v>0.69982500000000059</v>
      </c>
      <c r="E96" s="17">
        <f>E7*((Migration!$C7*(1+Migration!E32))/1000)+E7*((Migration!$E7*(1+Migration!M32))/1000)</f>
        <v>0.73934922812500137</v>
      </c>
      <c r="F96" s="17">
        <f>F7*((Migration!$C7*(1+Migration!F32))/1000)+F7*((Migration!$E7*(1+Migration!N32))/1000)</f>
        <v>0.71124558164062623</v>
      </c>
      <c r="G96" s="17">
        <f>G7*((Migration!$C7*(1+Migration!G32))/1000)+G7*((Migration!$E7*(1+Migration!O32))/1000)</f>
        <v>0.74051755018635657</v>
      </c>
      <c r="H96" s="17">
        <f>H7*((Migration!$C7*(1+Migration!H32))/1000)+H7*((Migration!$E7*(1+Migration!P32))/1000)</f>
        <v>0.7478063816947067</v>
      </c>
      <c r="I96" s="17">
        <f>I7*((Migration!$C7*(1+Migration!I32))/1000)+I7*((Migration!$E7*(1+Migration!Q32))/1000)</f>
        <v>0.71056244525368317</v>
      </c>
      <c r="L96" s="8" t="s">
        <v>4</v>
      </c>
      <c r="M96" s="17">
        <f>M7*((Migration!$D7*(1+Migration!C32))/1000)+M7*((Migration!$F7*(1+Migration!K32))/1000)</f>
        <v>-2.0249999999999995</v>
      </c>
      <c r="N96" s="17">
        <f>N7*((Migration!$D7*(1+Migration!D32))/1000)+N7*((Migration!$F7*(1+Migration!L32))/1000)</f>
        <v>-2.099475</v>
      </c>
      <c r="O96" s="17">
        <f>O7*((Migration!$D7*(1+Migration!E32))/1000)+O7*((Migration!$F7*(1+Migration!M32))/1000)</f>
        <v>-2.0659476843749998</v>
      </c>
      <c r="P96" s="17">
        <f>P7*((Migration!$D7*(1+Migration!F32))/1000)+P7*((Migration!$F7*(1+Migration!N32))/1000)</f>
        <v>-1.9644290824218746</v>
      </c>
      <c r="Q96" s="17">
        <f>Q7*((Migration!$D7*(1+Migration!G32))/1000)+Q7*((Migration!$F7*(1+Migration!O32))/1000)</f>
        <v>-1.9149320489566266</v>
      </c>
      <c r="R96" s="17">
        <f>R7*((Migration!$D7*(1+Migration!H32))/1000)+R7*((Migration!$F7*(1+Migration!P32))/1000)</f>
        <v>-1.9580631681372447</v>
      </c>
      <c r="S96" s="17">
        <f>S7*((Migration!$D7*(1+Migration!I32))/1000)+S7*((Migration!$F7*(1+Migration!Q32))/1000)</f>
        <v>-1.9665835341215612</v>
      </c>
    </row>
    <row r="97" spans="2:19" x14ac:dyDescent="0.25">
      <c r="B97" s="8" t="s">
        <v>5</v>
      </c>
      <c r="C97" s="17">
        <f>C8*((Migration!$C8*(1+Migration!C33))/1000)+C8*((Migration!$E8*(1+Migration!K33))/1000)</f>
        <v>-4.6500000000000021</v>
      </c>
      <c r="D97" s="17">
        <f>D8*((Migration!$C8*(1+Migration!D33))/1000)+D8*((Migration!$E8*(1+Migration!L33))/1000)</f>
        <v>-4.5168749999999989</v>
      </c>
      <c r="E97" s="17">
        <f>E8*((Migration!$C8*(1+Migration!E33))/1000)+E8*((Migration!$E8*(1+Migration!M33))/1000)</f>
        <v>-5.6101460625000001</v>
      </c>
      <c r="F97" s="17">
        <f>F8*((Migration!$C8*(1+Migration!F33))/1000)+F8*((Migration!$E8*(1+Migration!N33))/1000)</f>
        <v>-4.4527307263828106</v>
      </c>
      <c r="G97" s="17">
        <f>G8*((Migration!$C8*(1+Migration!G33))/1000)+G8*((Migration!$E8*(1+Migration!O33))/1000)</f>
        <v>-4.2834765154306673</v>
      </c>
      <c r="H97" s="17">
        <f>H8*((Migration!$C8*(1+Migration!H33))/1000)+H8*((Migration!$E8*(1+Migration!P33))/1000)</f>
        <v>-4.4597669459973304</v>
      </c>
      <c r="I97" s="17">
        <f>I8*((Migration!$C8*(1+Migration!I33))/1000)+I8*((Migration!$E8*(1+Migration!Q33))/1000)</f>
        <v>-4.5036639337563713</v>
      </c>
      <c r="L97" s="8" t="s">
        <v>5</v>
      </c>
      <c r="M97" s="17">
        <f>M8*((Migration!$D8*(1+Migration!C33))/1000)+M8*((Migration!$F8*(1+Migration!K33))/1000)</f>
        <v>-9.0999999999999979</v>
      </c>
      <c r="N97" s="17">
        <f>N8*((Migration!$D8*(1+Migration!D33))/1000)+N8*((Migration!$F8*(1+Migration!L33))/1000)</f>
        <v>-9.2964375000000015</v>
      </c>
      <c r="O97" s="17">
        <f>O8*((Migration!$D8*(1+Migration!E33))/1000)+O8*((Migration!$F8*(1+Migration!M33))/1000)</f>
        <v>-10.896799812499999</v>
      </c>
      <c r="P97" s="17">
        <f>P8*((Migration!$D8*(1+Migration!F33))/1000)+P8*((Migration!$F8*(1+Migration!N33))/1000)</f>
        <v>-9.4844214943515635</v>
      </c>
      <c r="Q97" s="17">
        <f>Q8*((Migration!$D8*(1+Migration!G33))/1000)+Q8*((Migration!$F8*(1+Migration!O33))/1000)</f>
        <v>-9.018366512551756</v>
      </c>
      <c r="R97" s="17">
        <f>R8*((Migration!$D8*(1+Migration!H33))/1000)+R8*((Migration!$F8*(1+Migration!P33))/1000)</f>
        <v>-8.7911338814183786</v>
      </c>
      <c r="S97" s="17">
        <f>S8*((Migration!$D8*(1+Migration!I33))/1000)+S8*((Migration!$F8*(1+Migration!Q33))/1000)</f>
        <v>-8.9891416610567347</v>
      </c>
    </row>
    <row r="98" spans="2:19" x14ac:dyDescent="0.25">
      <c r="B98" s="8" t="s">
        <v>6</v>
      </c>
      <c r="C98" s="17">
        <f>C9*((Migration!$C9*(1+Migration!C34))/1000)+C9*((Migration!$E9*(1+Migration!K34))/1000)</f>
        <v>0</v>
      </c>
      <c r="D98" s="17">
        <f>D9*((Migration!$C9*(1+Migration!D34))/1000)+D9*((Migration!$E9*(1+Migration!L34))/1000)</f>
        <v>0</v>
      </c>
      <c r="E98" s="17">
        <f>E9*((Migration!$C9*(1+Migration!E34))/1000)+E9*((Migration!$E9*(1+Migration!M34))/1000)</f>
        <v>0</v>
      </c>
      <c r="F98" s="17">
        <f>F9*((Migration!$C9*(1+Migration!F34))/1000)+F9*((Migration!$E9*(1+Migration!N34))/1000)</f>
        <v>0</v>
      </c>
      <c r="G98" s="17">
        <f>G9*((Migration!$C9*(1+Migration!G34))/1000)+G9*((Migration!$E9*(1+Migration!O34))/1000)</f>
        <v>0</v>
      </c>
      <c r="H98" s="17">
        <f>H9*((Migration!$C9*(1+Migration!H34))/1000)+H9*((Migration!$E9*(1+Migration!P34))/1000)</f>
        <v>0</v>
      </c>
      <c r="I98" s="17">
        <f>I9*((Migration!$C9*(1+Migration!I34))/1000)+I9*((Migration!$E9*(1+Migration!Q34))/1000)</f>
        <v>0</v>
      </c>
      <c r="L98" s="8" t="s">
        <v>6</v>
      </c>
      <c r="M98" s="17">
        <f>M9*((Migration!$D9*(1+Migration!C34))/1000)+M9*((Migration!$F9*(1+Migration!K34))/1000)</f>
        <v>-6.75</v>
      </c>
      <c r="N98" s="17">
        <f>N9*((Migration!$D9*(1+Migration!D34))/1000)+N9*((Migration!$F9*(1+Migration!L34))/1000)</f>
        <v>-6.0287500000000005</v>
      </c>
      <c r="O98" s="17">
        <f>O9*((Migration!$D9*(1+Migration!E34))/1000)+O9*((Migration!$F9*(1+Migration!M34))/1000)</f>
        <v>-7.2418898437500001</v>
      </c>
      <c r="P98" s="17">
        <f>P9*((Migration!$D9*(1+Migration!F34))/1000)+P9*((Migration!$F9*(1+Migration!N34))/1000)</f>
        <v>-7.219129875781249</v>
      </c>
      <c r="Q98" s="17">
        <f>Q9*((Migration!$D9*(1+Migration!G34))/1000)+Q9*((Migration!$F9*(1+Migration!O34))/1000)</f>
        <v>-6.2834292400079086</v>
      </c>
      <c r="R98" s="17">
        <f>R9*((Migration!$D9*(1+Migration!H34))/1000)+R9*((Migration!$F9*(1+Migration!P34))/1000)</f>
        <v>-5.974667814565537</v>
      </c>
      <c r="S98" s="17">
        <f>S9*((Migration!$D9*(1+Migration!I34))/1000)+S9*((Migration!$F9*(1+Migration!Q34))/1000)</f>
        <v>-5.8241261964396749</v>
      </c>
    </row>
    <row r="99" spans="2:19" x14ac:dyDescent="0.25">
      <c r="B99" s="8" t="s">
        <v>7</v>
      </c>
      <c r="C99" s="17">
        <f>C10*((Migration!$C10*(1+Migration!C35))/1000)+C10*((Migration!$E10*(1+Migration!K35))/1000)</f>
        <v>0</v>
      </c>
      <c r="D99" s="17">
        <f>D10*((Migration!$C10*(1+Migration!D35))/1000)+D10*((Migration!$E10*(1+Migration!L35))/1000)</f>
        <v>0</v>
      </c>
      <c r="E99" s="17">
        <f>E10*((Migration!$C10*(1+Migration!E35))/1000)+E10*((Migration!$E10*(1+Migration!M35))/1000)</f>
        <v>0</v>
      </c>
      <c r="F99" s="17">
        <f>F10*((Migration!$C10*(1+Migration!F35))/1000)+F10*((Migration!$E10*(1+Migration!N35))/1000)</f>
        <v>0</v>
      </c>
      <c r="G99" s="17">
        <f>G10*((Migration!$C10*(1+Migration!G35))/1000)+G10*((Migration!$E10*(1+Migration!O35))/1000)</f>
        <v>0</v>
      </c>
      <c r="H99" s="17">
        <f>H10*((Migration!$C10*(1+Migration!H35))/1000)+H10*((Migration!$E10*(1+Migration!P35))/1000)</f>
        <v>0</v>
      </c>
      <c r="I99" s="17">
        <f>I10*((Migration!$C10*(1+Migration!I35))/1000)+I10*((Migration!$E10*(1+Migration!Q35))/1000)</f>
        <v>0</v>
      </c>
      <c r="L99" s="8" t="s">
        <v>7</v>
      </c>
      <c r="M99" s="17">
        <f>M10*((Migration!$D10*(1+Migration!C35))/1000)+M10*((Migration!$F10*(1+Migration!K35))/1000)</f>
        <v>-3.5</v>
      </c>
      <c r="N99" s="17">
        <f>N10*((Migration!$D10*(1+Migration!D35))/1000)+N10*((Migration!$F10*(1+Migration!L35))/1000)</f>
        <v>-3.1944375000000012</v>
      </c>
      <c r="O99" s="17">
        <f>O10*((Migration!$D10*(1+Migration!E35))/1000)+O10*((Migration!$F10*(1+Migration!M35))/1000)</f>
        <v>-3.3946059375000015</v>
      </c>
      <c r="P99" s="17">
        <f>P10*((Migration!$D10*(1+Migration!F35))/1000)+P10*((Migration!$F10*(1+Migration!N35))/1000)</f>
        <v>-3.4272243685546897</v>
      </c>
      <c r="Q99" s="17">
        <f>Q10*((Migration!$D10*(1+Migration!G35))/1000)+Q10*((Migration!$F10*(1+Migration!O35))/1000)</f>
        <v>-3.4164532137134778</v>
      </c>
      <c r="R99" s="17">
        <f>R10*((Migration!$D10*(1+Migration!H35))/1000)+R10*((Migration!$F10*(1+Migration!P35))/1000)</f>
        <v>-2.9736328878337464</v>
      </c>
      <c r="S99" s="17">
        <f>S10*((Migration!$D10*(1+Migration!I35))/1000)+S10*((Migration!$F10*(1+Migration!Q35))/1000)</f>
        <v>-2.8275115432431424</v>
      </c>
    </row>
    <row r="100" spans="2:19" x14ac:dyDescent="0.25">
      <c r="B100" s="8" t="s">
        <v>8</v>
      </c>
      <c r="C100" s="17">
        <f>C11*((Migration!$C11*(1+Migration!C36))/1000)+C11*((Migration!$E11*(1+Migration!K36))/1000)</f>
        <v>0</v>
      </c>
      <c r="D100" s="17">
        <f>D11*((Migration!$C11*(1+Migration!D36))/1000)+D11*((Migration!$E11*(1+Migration!L36))/1000)</f>
        <v>0</v>
      </c>
      <c r="E100" s="17">
        <f>E11*((Migration!$C11*(1+Migration!E36))/1000)+E11*((Migration!$E11*(1+Migration!M36))/1000)</f>
        <v>0</v>
      </c>
      <c r="F100" s="17">
        <f>F11*((Migration!$C11*(1+Migration!F36))/1000)+F11*((Migration!$E11*(1+Migration!N36))/1000)</f>
        <v>0</v>
      </c>
      <c r="G100" s="17">
        <f>G11*((Migration!$C11*(1+Migration!G36))/1000)+G11*((Migration!$E11*(1+Migration!O36))/1000)</f>
        <v>0</v>
      </c>
      <c r="H100" s="17">
        <f>H11*((Migration!$C11*(1+Migration!H36))/1000)+H11*((Migration!$E11*(1+Migration!P36))/1000)</f>
        <v>0</v>
      </c>
      <c r="I100" s="17">
        <f>I11*((Migration!$C11*(1+Migration!I36))/1000)+I11*((Migration!$E11*(1+Migration!Q36))/1000)</f>
        <v>0</v>
      </c>
      <c r="L100" s="8" t="s">
        <v>8</v>
      </c>
      <c r="M100" s="17">
        <f>M11*((Migration!$D11*(1+Migration!C36))/1000)+M11*((Migration!$F11*(1+Migration!K36))/1000)</f>
        <v>-2.8</v>
      </c>
      <c r="N100" s="17">
        <f>N11*((Migration!$D11*(1+Migration!D36))/1000)+N11*((Migration!$F11*(1+Migration!L36))/1000)</f>
        <v>-2.7202000000000002</v>
      </c>
      <c r="O100" s="17">
        <f>O11*((Migration!$D11*(1+Migration!E36))/1000)+O11*((Migration!$F11*(1+Migration!M36))/1000)</f>
        <v>-2.915916825</v>
      </c>
      <c r="P100" s="17">
        <f>P11*((Migration!$D11*(1+Migration!F36))/1000)+P11*((Migration!$F11*(1+Migration!N36))/1000)</f>
        <v>-2.6382877346250013</v>
      </c>
      <c r="Q100" s="17">
        <f>Q11*((Migration!$D11*(1+Migration!G36))/1000)+Q11*((Migration!$F11*(1+Migration!O36))/1000)</f>
        <v>-2.6636387792407041</v>
      </c>
      <c r="R100" s="17">
        <f>R11*((Migration!$D11*(1+Migration!H36))/1000)+R11*((Migration!$F11*(1+Migration!P36))/1000)</f>
        <v>-2.6552674376981145</v>
      </c>
      <c r="S100" s="17">
        <f>S11*((Migration!$D11*(1+Migration!I36))/1000)+S11*((Migration!$F11*(1+Migration!Q36))/1000)</f>
        <v>-2.3111074804243863</v>
      </c>
    </row>
    <row r="101" spans="2:19" x14ac:dyDescent="0.25">
      <c r="B101" s="8" t="s">
        <v>9</v>
      </c>
      <c r="C101" s="17">
        <f>C12*((Migration!$C12*(1+Migration!C37))/1000)+C12*((Migration!$E12*(1+Migration!K37))/1000)</f>
        <v>0</v>
      </c>
      <c r="D101" s="17">
        <f>D12*((Migration!$C12*(1+Migration!D37))/1000)+D12*((Migration!$E12*(1+Migration!L37))/1000)</f>
        <v>0</v>
      </c>
      <c r="E101" s="17">
        <f>E12*((Migration!$C12*(1+Migration!E37))/1000)+E12*((Migration!$E12*(1+Migration!M37))/1000)</f>
        <v>0</v>
      </c>
      <c r="F101" s="17">
        <f>F12*((Migration!$C12*(1+Migration!F37))/1000)+F12*((Migration!$E12*(1+Migration!N37))/1000)</f>
        <v>0</v>
      </c>
      <c r="G101" s="17">
        <f>G12*((Migration!$C12*(1+Migration!G37))/1000)+G12*((Migration!$E12*(1+Migration!O37))/1000)</f>
        <v>0</v>
      </c>
      <c r="H101" s="17">
        <f>H12*((Migration!$C12*(1+Migration!H37))/1000)+H12*((Migration!$E12*(1+Migration!P37))/1000)</f>
        <v>0</v>
      </c>
      <c r="I101" s="17">
        <f>I12*((Migration!$C12*(1+Migration!I37))/1000)+I12*((Migration!$E12*(1+Migration!Q37))/1000)</f>
        <v>0</v>
      </c>
      <c r="L101" s="8" t="s">
        <v>9</v>
      </c>
      <c r="M101" s="17">
        <f>M12*((Migration!$D12*(1+Migration!C37))/1000)+M12*((Migration!$F12*(1+Migration!K37))/1000)</f>
        <v>0</v>
      </c>
      <c r="N101" s="17">
        <f>N12*((Migration!$D12*(1+Migration!D37))/1000)+N12*((Migration!$F12*(1+Migration!L37))/1000)</f>
        <v>0</v>
      </c>
      <c r="O101" s="17">
        <f>O12*((Migration!$D12*(1+Migration!E37))/1000)+O12*((Migration!$F12*(1+Migration!M37))/1000)</f>
        <v>0</v>
      </c>
      <c r="P101" s="17">
        <f>P12*((Migration!$D12*(1+Migration!F37))/1000)+P12*((Migration!$F12*(1+Migration!N37))/1000)</f>
        <v>0</v>
      </c>
      <c r="Q101" s="17">
        <f>Q12*((Migration!$D12*(1+Migration!G37))/1000)+Q12*((Migration!$F12*(1+Migration!O37))/1000)</f>
        <v>0</v>
      </c>
      <c r="R101" s="17">
        <f>R12*((Migration!$D12*(1+Migration!H37))/1000)+R12*((Migration!$F12*(1+Migration!P37))/1000)</f>
        <v>0</v>
      </c>
      <c r="S101" s="17">
        <f>S12*((Migration!$D12*(1+Migration!I37))/1000)+S12*((Migration!$F12*(1+Migration!Q37))/1000)</f>
        <v>0</v>
      </c>
    </row>
    <row r="102" spans="2:19" x14ac:dyDescent="0.25">
      <c r="B102" s="8" t="s">
        <v>10</v>
      </c>
      <c r="C102" s="17">
        <f>C13*((Migration!$C13*(1+Migration!C38))/1000)+C13*((Migration!$E13*(1+Migration!K38))/1000)</f>
        <v>0</v>
      </c>
      <c r="D102" s="17">
        <f>D13*((Migration!$C13*(1+Migration!D38))/1000)+D13*((Migration!$E13*(1+Migration!L38))/1000)</f>
        <v>0</v>
      </c>
      <c r="E102" s="17">
        <f>E13*((Migration!$C13*(1+Migration!E38))/1000)+E13*((Migration!$E13*(1+Migration!M38))/1000)</f>
        <v>0</v>
      </c>
      <c r="F102" s="17">
        <f>F13*((Migration!$C13*(1+Migration!F38))/1000)+F13*((Migration!$E13*(1+Migration!N38))/1000)</f>
        <v>0</v>
      </c>
      <c r="G102" s="17">
        <f>G13*((Migration!$C13*(1+Migration!G38))/1000)+G13*((Migration!$E13*(1+Migration!O38))/1000)</f>
        <v>0</v>
      </c>
      <c r="H102" s="17">
        <f>H13*((Migration!$C13*(1+Migration!H38))/1000)+H13*((Migration!$E13*(1+Migration!P38))/1000)</f>
        <v>0</v>
      </c>
      <c r="I102" s="17">
        <f>I13*((Migration!$C13*(1+Migration!I38))/1000)+I13*((Migration!$E13*(1+Migration!Q38))/1000)</f>
        <v>0</v>
      </c>
      <c r="L102" s="8" t="s">
        <v>10</v>
      </c>
      <c r="M102" s="17">
        <f>M13*((Migration!$D13*(1+Migration!C38))/1000)+M13*((Migration!$F13*(1+Migration!K38))/1000)</f>
        <v>0</v>
      </c>
      <c r="N102" s="17">
        <f>N13*((Migration!$D13*(1+Migration!D38))/1000)+N13*((Migration!$F13*(1+Migration!L38))/1000)</f>
        <v>0</v>
      </c>
      <c r="O102" s="17">
        <f>O13*((Migration!$D13*(1+Migration!E38))/1000)+O13*((Migration!$F13*(1+Migration!M38))/1000)</f>
        <v>0</v>
      </c>
      <c r="P102" s="17">
        <f>P13*((Migration!$D13*(1+Migration!F38))/1000)+P13*((Migration!$F13*(1+Migration!N38))/1000)</f>
        <v>0</v>
      </c>
      <c r="Q102" s="17">
        <f>Q13*((Migration!$D13*(1+Migration!G38))/1000)+Q13*((Migration!$F13*(1+Migration!O38))/1000)</f>
        <v>0</v>
      </c>
      <c r="R102" s="17">
        <f>R13*((Migration!$D13*(1+Migration!H38))/1000)+R13*((Migration!$F13*(1+Migration!P38))/1000)</f>
        <v>0</v>
      </c>
      <c r="S102" s="17">
        <f>S13*((Migration!$D13*(1+Migration!I38))/1000)+S13*((Migration!$F13*(1+Migration!Q38))/1000)</f>
        <v>0</v>
      </c>
    </row>
    <row r="103" spans="2:19" x14ac:dyDescent="0.25">
      <c r="B103" s="8" t="s">
        <v>11</v>
      </c>
      <c r="C103" s="17">
        <f>C14*((Migration!$C14*(1+Migration!C39))/1000)+C14*((Migration!$E14*(1+Migration!K39))/1000)</f>
        <v>0</v>
      </c>
      <c r="D103" s="17">
        <f>D14*((Migration!$C14*(1+Migration!D39))/1000)+D14*((Migration!$E14*(1+Migration!L39))/1000)</f>
        <v>0</v>
      </c>
      <c r="E103" s="17">
        <f>E14*((Migration!$C14*(1+Migration!E39))/1000)+E14*((Migration!$E14*(1+Migration!M39))/1000)</f>
        <v>0</v>
      </c>
      <c r="F103" s="17">
        <f>F14*((Migration!$C14*(1+Migration!F39))/1000)+F14*((Migration!$E14*(1+Migration!N39))/1000)</f>
        <v>0</v>
      </c>
      <c r="G103" s="17">
        <f>G14*((Migration!$C14*(1+Migration!G39))/1000)+G14*((Migration!$E14*(1+Migration!O39))/1000)</f>
        <v>0</v>
      </c>
      <c r="H103" s="17">
        <f>H14*((Migration!$C14*(1+Migration!H39))/1000)+H14*((Migration!$E14*(1+Migration!P39))/1000)</f>
        <v>0</v>
      </c>
      <c r="I103" s="17">
        <f>I14*((Migration!$C14*(1+Migration!I39))/1000)+I14*((Migration!$E14*(1+Migration!Q39))/1000)</f>
        <v>0</v>
      </c>
      <c r="L103" s="8" t="s">
        <v>11</v>
      </c>
      <c r="M103" s="17">
        <f>M14*((Migration!$D14*(1+Migration!C39))/1000)+M14*((Migration!$F14*(1+Migration!K39))/1000)</f>
        <v>0</v>
      </c>
      <c r="N103" s="17">
        <f>N14*((Migration!$D14*(1+Migration!D39))/1000)+N14*((Migration!$F14*(1+Migration!L39))/1000)</f>
        <v>0</v>
      </c>
      <c r="O103" s="17">
        <f>O14*((Migration!$D14*(1+Migration!E39))/1000)+O14*((Migration!$F14*(1+Migration!M39))/1000)</f>
        <v>0</v>
      </c>
      <c r="P103" s="17">
        <f>P14*((Migration!$D14*(1+Migration!F39))/1000)+P14*((Migration!$F14*(1+Migration!N39))/1000)</f>
        <v>0</v>
      </c>
      <c r="Q103" s="17">
        <f>Q14*((Migration!$D14*(1+Migration!G39))/1000)+Q14*((Migration!$F14*(1+Migration!O39))/1000)</f>
        <v>0</v>
      </c>
      <c r="R103" s="17">
        <f>R14*((Migration!$D14*(1+Migration!H39))/1000)+R14*((Migration!$F14*(1+Migration!P39))/1000)</f>
        <v>0</v>
      </c>
      <c r="S103" s="17">
        <f>S14*((Migration!$D14*(1+Migration!I39))/1000)+S14*((Migration!$F14*(1+Migration!Q39))/1000)</f>
        <v>0</v>
      </c>
    </row>
    <row r="104" spans="2:19" x14ac:dyDescent="0.25">
      <c r="B104" s="8" t="s">
        <v>12</v>
      </c>
      <c r="C104" s="17">
        <f>C15*((Migration!$C15*(1+Migration!C40))/1000)+C15*((Migration!$E15*(1+Migration!K40))/1000)</f>
        <v>0</v>
      </c>
      <c r="D104" s="17">
        <f>D15*((Migration!$C15*(1+Migration!D40))/1000)+D15*((Migration!$E15*(1+Migration!L40))/1000)</f>
        <v>0</v>
      </c>
      <c r="E104" s="17">
        <f>E15*((Migration!$C15*(1+Migration!E40))/1000)+E15*((Migration!$E15*(1+Migration!M40))/1000)</f>
        <v>0</v>
      </c>
      <c r="F104" s="17">
        <f>F15*((Migration!$C15*(1+Migration!F40))/1000)+F15*((Migration!$E15*(1+Migration!N40))/1000)</f>
        <v>0</v>
      </c>
      <c r="G104" s="17">
        <f>G15*((Migration!$C15*(1+Migration!G40))/1000)+G15*((Migration!$E15*(1+Migration!O40))/1000)</f>
        <v>0</v>
      </c>
      <c r="H104" s="17">
        <f>H15*((Migration!$C15*(1+Migration!H40))/1000)+H15*((Migration!$E15*(1+Migration!P40))/1000)</f>
        <v>0</v>
      </c>
      <c r="I104" s="17">
        <f>I15*((Migration!$C15*(1+Migration!I40))/1000)+I15*((Migration!$E15*(1+Migration!Q40))/1000)</f>
        <v>0</v>
      </c>
      <c r="L104" s="8" t="s">
        <v>12</v>
      </c>
      <c r="M104" s="17">
        <f>M15*((Migration!$D15*(1+Migration!C40))/1000)+M15*((Migration!$F15*(1+Migration!K40))/1000)</f>
        <v>0</v>
      </c>
      <c r="N104" s="17">
        <f>N15*((Migration!$D15*(1+Migration!D40))/1000)+N15*((Migration!$F15*(1+Migration!L40))/1000)</f>
        <v>0</v>
      </c>
      <c r="O104" s="17">
        <f>O15*((Migration!$D15*(1+Migration!E40))/1000)+O15*((Migration!$F15*(1+Migration!M40))/1000)</f>
        <v>0</v>
      </c>
      <c r="P104" s="17">
        <f>P15*((Migration!$D15*(1+Migration!F40))/1000)+P15*((Migration!$F15*(1+Migration!N40))/1000)</f>
        <v>0</v>
      </c>
      <c r="Q104" s="17">
        <f>Q15*((Migration!$D15*(1+Migration!G40))/1000)+Q15*((Migration!$F15*(1+Migration!O40))/1000)</f>
        <v>0</v>
      </c>
      <c r="R104" s="17">
        <f>R15*((Migration!$D15*(1+Migration!H40))/1000)+R15*((Migration!$F15*(1+Migration!P40))/1000)</f>
        <v>0</v>
      </c>
      <c r="S104" s="17">
        <f>S15*((Migration!$D15*(1+Migration!I40))/1000)+S15*((Migration!$F15*(1+Migration!Q40))/1000)</f>
        <v>0</v>
      </c>
    </row>
    <row r="105" spans="2:19" x14ac:dyDescent="0.25">
      <c r="B105" s="8" t="s">
        <v>13</v>
      </c>
      <c r="C105" s="17">
        <f>C16*((Migration!$C16*(1+Migration!C41))/1000)+C16*((Migration!$E16*(1+Migration!K41))/1000)</f>
        <v>1.1499999999999995</v>
      </c>
      <c r="D105" s="17">
        <f>D16*((Migration!$C16*(1+Migration!D41))/1000)+D16*((Migration!$E16*(1+Migration!L41))/1000)</f>
        <v>1.0618476437500002</v>
      </c>
      <c r="E105" s="17">
        <f>E16*((Migration!$C16*(1+Migration!E41))/1000)+E16*((Migration!$E16*(1+Migration!M41))/1000)</f>
        <v>1.1673420300503556</v>
      </c>
      <c r="F105" s="17">
        <f>F16*((Migration!$C16*(1+Migration!F41))/1000)+F16*((Migration!$E16*(1+Migration!N41))/1000)</f>
        <v>1.1412572045892668</v>
      </c>
      <c r="G105" s="17">
        <f>G16*((Migration!$C16*(1+Migration!G41))/1000)+G16*((Migration!$E16*(1+Migration!O41))/1000)</f>
        <v>1.1252735407364867</v>
      </c>
      <c r="H105" s="17">
        <f>H16*((Migration!$C16*(1+Migration!H41))/1000)+H16*((Migration!$E16*(1+Migration!P41))/1000)</f>
        <v>1.1425387091514505</v>
      </c>
      <c r="I105" s="17">
        <f>I16*((Migration!$C16*(1+Migration!I41))/1000)+I16*((Migration!$E16*(1+Migration!Q41))/1000)</f>
        <v>1.1082773608742498</v>
      </c>
      <c r="L105" s="8" t="s">
        <v>13</v>
      </c>
      <c r="M105" s="17">
        <f>M16*((Migration!$D16*(1+Migration!C41))/1000)+M16*((Migration!$F16*(1+Migration!K41))/1000)</f>
        <v>1.125</v>
      </c>
      <c r="N105" s="17">
        <f>N16*((Migration!$D16*(1+Migration!D41))/1000)+N16*((Migration!$F16*(1+Migration!L41))/1000)</f>
        <v>1.0371535125000007</v>
      </c>
      <c r="O105" s="17">
        <f>O16*((Migration!$D16*(1+Migration!E41))/1000)+O16*((Migration!$F16*(1+Migration!M41))/1000)</f>
        <v>0.944612428547837</v>
      </c>
      <c r="P105" s="17">
        <f>P16*((Migration!$D16*(1+Migration!F41))/1000)+P16*((Migration!$F16*(1+Migration!N41))/1000)</f>
        <v>0.87681591492944699</v>
      </c>
      <c r="Q105" s="17">
        <f>Q16*((Migration!$D16*(1+Migration!G41))/1000)+Q16*((Migration!$F16*(1+Migration!O41))/1000)</f>
        <v>0.8054705280117691</v>
      </c>
      <c r="R105" s="17">
        <f>R16*((Migration!$D16*(1+Migration!H41))/1000)+R16*((Migration!$F16*(1+Migration!P41))/1000)</f>
        <v>0.72034966669052247</v>
      </c>
      <c r="S105" s="17">
        <f>S16*((Migration!$D16*(1+Migration!I41))/1000)+S16*((Migration!$F16*(1+Migration!Q41))/1000)</f>
        <v>0.71320656407510929</v>
      </c>
    </row>
    <row r="106" spans="2:19" x14ac:dyDescent="0.25">
      <c r="B106" s="8" t="s">
        <v>14</v>
      </c>
      <c r="C106" s="17">
        <f>C17*((Migration!$C17*(1+Migration!C42))/1000)+C17*((Migration!$E17*(1+Migration!K42))/1000)</f>
        <v>2.5</v>
      </c>
      <c r="D106" s="17">
        <f>D17*((Migration!$C17*(1+Migration!D42))/1000)+D17*((Migration!$E17*(1+Migration!L42))/1000)</f>
        <v>2.2553063999999994</v>
      </c>
      <c r="E106" s="17">
        <f>E17*((Migration!$C17*(1+Migration!E42))/1000)+E17*((Migration!$E17*(1+Migration!M42))/1000)</f>
        <v>2.0836064933938623</v>
      </c>
      <c r="F106" s="17">
        <f>F17*((Migration!$C17*(1+Migration!F42))/1000)+F17*((Migration!$E17*(1+Migration!N42))/1000)</f>
        <v>2.2918789780548616</v>
      </c>
      <c r="G106" s="17">
        <f>G17*((Migration!$C17*(1+Migration!G42))/1000)+G17*((Migration!$E17*(1+Migration!O42))/1000)</f>
        <v>2.2418759209239116</v>
      </c>
      <c r="H106" s="17">
        <f>H17*((Migration!$C17*(1+Migration!H42))/1000)+H17*((Migration!$E17*(1+Migration!P42))/1000)</f>
        <v>2.2116437853541511</v>
      </c>
      <c r="I106" s="17">
        <f>I17*((Migration!$C17*(1+Migration!I42))/1000)+I17*((Migration!$E17*(1+Migration!Q42))/1000)</f>
        <v>2.2467342547496818</v>
      </c>
      <c r="L106" s="8" t="s">
        <v>14</v>
      </c>
      <c r="M106" s="17">
        <f>M17*((Migration!$D17*(1+Migration!C42))/1000)+M17*((Migration!$F17*(1+Migration!K42))/1000)</f>
        <v>2.3999999999999995</v>
      </c>
      <c r="N106" s="17">
        <f>N17*((Migration!$D17*(1+Migration!D42))/1000)+N17*((Migration!$F17*(1+Migration!L42))/1000)</f>
        <v>2.2062779999999993</v>
      </c>
      <c r="O106" s="17">
        <f>O17*((Migration!$D17*(1+Migration!E42))/1000)+O17*((Migration!$F17*(1+Migration!M42))/1000)</f>
        <v>2.0351505284312141</v>
      </c>
      <c r="P106" s="17">
        <f>P17*((Migration!$D17*(1+Migration!F42))/1000)+P17*((Migration!$F17*(1+Migration!N42))/1000)</f>
        <v>1.8545870119186492</v>
      </c>
      <c r="Q106" s="17">
        <f>Q17*((Migration!$D17*(1+Migration!G42))/1000)+Q17*((Migration!$F17*(1+Migration!O42))/1000)</f>
        <v>1.722409706469846</v>
      </c>
      <c r="R106" s="17">
        <f>R17*((Migration!$D17*(1+Migration!H42))/1000)+R17*((Migration!$F17*(1+Migration!P42))/1000)</f>
        <v>1.5830940860808189</v>
      </c>
      <c r="S106" s="17">
        <f>S17*((Migration!$D17*(1+Migration!I42))/1000)+S17*((Migration!$F17*(1+Migration!Q42))/1000)</f>
        <v>1.416524673157991</v>
      </c>
    </row>
    <row r="107" spans="2:19" x14ac:dyDescent="0.25">
      <c r="B107" s="8" t="s">
        <v>15</v>
      </c>
      <c r="C107" s="17">
        <f>C18*((Migration!$C18*(1+Migration!C43))/1000)+C18*((Migration!$E18*(1+Migration!K43))/1000)</f>
        <v>0</v>
      </c>
      <c r="D107" s="17">
        <f>D18*((Migration!$C18*(1+Migration!D43))/1000)+D18*((Migration!$E18*(1+Migration!L43))/1000)</f>
        <v>0</v>
      </c>
      <c r="E107" s="17">
        <f>E18*((Migration!$C18*(1+Migration!E43))/1000)+E18*((Migration!$E18*(1+Migration!M43))/1000)</f>
        <v>0</v>
      </c>
      <c r="F107" s="17">
        <f>F18*((Migration!$C18*(1+Migration!F43))/1000)+F18*((Migration!$E18*(1+Migration!N43))/1000)</f>
        <v>0</v>
      </c>
      <c r="G107" s="17">
        <f>G18*((Migration!$C18*(1+Migration!G43))/1000)+G18*((Migration!$E18*(1+Migration!O43))/1000)</f>
        <v>0</v>
      </c>
      <c r="H107" s="17">
        <f>H18*((Migration!$C18*(1+Migration!H43))/1000)+H18*((Migration!$E18*(1+Migration!P43))/1000)</f>
        <v>0</v>
      </c>
      <c r="I107" s="17">
        <f>I18*((Migration!$C18*(1+Migration!I43))/1000)+I18*((Migration!$E18*(1+Migration!Q43))/1000)</f>
        <v>0</v>
      </c>
      <c r="L107" s="8" t="s">
        <v>15</v>
      </c>
      <c r="M107" s="17">
        <f>M18*((Migration!$D18*(1+Migration!C43))/1000)+M18*((Migration!$F18*(1+Migration!K43))/1000)</f>
        <v>0</v>
      </c>
      <c r="N107" s="17">
        <f>N18*((Migration!$D18*(1+Migration!D43))/1000)+N18*((Migration!$F18*(1+Migration!L43))/1000)</f>
        <v>0</v>
      </c>
      <c r="O107" s="17">
        <f>O18*((Migration!$D18*(1+Migration!E43))/1000)+O18*((Migration!$F18*(1+Migration!M43))/1000)</f>
        <v>0</v>
      </c>
      <c r="P107" s="17">
        <f>P18*((Migration!$D18*(1+Migration!F43))/1000)+P18*((Migration!$F18*(1+Migration!N43))/1000)</f>
        <v>0</v>
      </c>
      <c r="Q107" s="17">
        <f>Q18*((Migration!$D18*(1+Migration!G43))/1000)+Q18*((Migration!$F18*(1+Migration!O43))/1000)</f>
        <v>0</v>
      </c>
      <c r="R107" s="17">
        <f>R18*((Migration!$D18*(1+Migration!H43))/1000)+R18*((Migration!$F18*(1+Migration!P43))/1000)</f>
        <v>0</v>
      </c>
      <c r="S107" s="17">
        <f>S18*((Migration!$D18*(1+Migration!I43))/1000)+S18*((Migration!$F18*(1+Migration!Q43))/1000)</f>
        <v>0</v>
      </c>
    </row>
    <row r="108" spans="2:19" x14ac:dyDescent="0.25">
      <c r="B108" s="8" t="s">
        <v>16</v>
      </c>
      <c r="C108" s="17">
        <f>C19*((Migration!$C19*(1+Migration!C44))/1000)+C19*((Migration!$E19*(1+Migration!K44))/1000)</f>
        <v>-0.875</v>
      </c>
      <c r="D108" s="17">
        <f>D19*((Migration!$C19*(1+Migration!D44))/1000)+D19*((Migration!$E19*(1+Migration!L44))/1000)</f>
        <v>-0.99265979999999998</v>
      </c>
      <c r="E108" s="17">
        <f>E19*((Migration!$C19*(1+Migration!E44))/1000)+E19*((Migration!$E19*(1+Migration!M44))/1000)</f>
        <v>-1.0870992533864676</v>
      </c>
      <c r="F108" s="17">
        <f>F19*((Migration!$C19*(1+Migration!F44))/1000)+F19*((Migration!$E19*(1+Migration!N44))/1000)</f>
        <v>-0.9843982162578806</v>
      </c>
      <c r="G108" s="17">
        <f>G19*((Migration!$C19*(1+Migration!G44))/1000)+G19*((Migration!$E19*(1+Migration!O44))/1000)</f>
        <v>-0.91279692706498217</v>
      </c>
      <c r="H108" s="17">
        <f>H19*((Migration!$C19*(1+Migration!H44))/1000)+H19*((Migration!$E19*(1+Migration!P44))/1000)</f>
        <v>-1.0076313789865583</v>
      </c>
      <c r="I108" s="17">
        <f>I19*((Migration!$C19*(1+Migration!I44))/1000)+I19*((Migration!$E19*(1+Migration!Q44))/1000)</f>
        <v>-0.98908272084958981</v>
      </c>
      <c r="L108" s="8" t="s">
        <v>16</v>
      </c>
      <c r="M108" s="17">
        <f>M19*((Migration!$D19*(1+Migration!C44))/1000)+M19*((Migration!$F19*(1+Migration!K44))/1000)</f>
        <v>-0.92500000000000004</v>
      </c>
      <c r="N108" s="17">
        <f>N19*((Migration!$D19*(1+Migration!D44))/1000)+N19*((Migration!$F19*(1+Migration!L44))/1000)</f>
        <v>-0.97315417500000001</v>
      </c>
      <c r="O108" s="17">
        <f>O19*((Migration!$D19*(1+Migration!E44))/1000)+O19*((Migration!$F19*(1+Migration!M44))/1000)</f>
        <v>-1.0710738624382568</v>
      </c>
      <c r="P108" s="17">
        <f>P19*((Migration!$D19*(1+Migration!F44))/1000)+P19*((Migration!$F19*(1+Migration!N44))/1000)</f>
        <v>-0.98766029837701386</v>
      </c>
      <c r="Q108" s="17">
        <f>Q19*((Migration!$D19*(1+Migration!G44))/1000)+Q19*((Migration!$F19*(1+Migration!O44))/1000)</f>
        <v>-0.9137947109779947</v>
      </c>
      <c r="R108" s="17">
        <f>R19*((Migration!$D19*(1+Migration!H44))/1000)+R19*((Migration!$F19*(1+Migration!P44))/1000)</f>
        <v>-0.83516167034058697</v>
      </c>
      <c r="S108" s="17">
        <f>S19*((Migration!$D19*(1+Migration!I44))/1000)+S19*((Migration!$F19*(1+Migration!Q44))/1000)</f>
        <v>-0.77785464161046991</v>
      </c>
    </row>
    <row r="109" spans="2:19" x14ac:dyDescent="0.25">
      <c r="B109" s="8" t="s">
        <v>17</v>
      </c>
      <c r="C109" s="17">
        <f>C20*((Migration!$C20*(1+Migration!C45))/1000)+C20*((Migration!$E20*(1+Migration!K45))/1000)</f>
        <v>-0.375</v>
      </c>
      <c r="D109" s="17">
        <f>D20*((Migration!$C20*(1+Migration!D45))/1000)+D20*((Migration!$E20*(1+Migration!L45))/1000)</f>
        <v>-0.44536694999999993</v>
      </c>
      <c r="E109" s="17">
        <f>E20*((Migration!$C20*(1+Migration!E45))/1000)+E20*((Migration!$E20*(1+Migration!M45))/1000)</f>
        <v>-0.50718717960036785</v>
      </c>
      <c r="F109" s="17">
        <f>F20*((Migration!$C20*(1+Migration!F45))/1000)+F20*((Migration!$E20*(1+Migration!N45))/1000)</f>
        <v>-0.55750935585166173</v>
      </c>
      <c r="G109" s="17">
        <f>G20*((Migration!$C20*(1+Migration!G45))/1000)+G20*((Migration!$E20*(1+Migration!O45))/1000)</f>
        <v>-0.50667257317830106</v>
      </c>
      <c r="H109" s="17">
        <f>H20*((Migration!$C20*(1+Migration!H45))/1000)+H20*((Migration!$E20*(1+Migration!P45))/1000)</f>
        <v>-0.47148085238627879</v>
      </c>
      <c r="I109" s="17">
        <f>I20*((Migration!$C20*(1+Migration!I45))/1000)+I20*((Migration!$E20*(1+Migration!Q45))/1000)</f>
        <v>-0.5222587837347179</v>
      </c>
      <c r="L109" s="8" t="s">
        <v>17</v>
      </c>
      <c r="M109" s="17">
        <f>M20*((Migration!$D20*(1+Migration!C45))/1000)+M20*((Migration!$F20*(1+Migration!K45))/1000)</f>
        <v>-0.45</v>
      </c>
      <c r="N109" s="17">
        <f>N20*((Migration!$D20*(1+Migration!D45))/1000)+N20*((Migration!$F20*(1+Migration!L45))/1000)</f>
        <v>-0.48438457499999998</v>
      </c>
      <c r="O109" s="17">
        <f>O20*((Migration!$D20*(1+Migration!E45))/1000)+O20*((Migration!$F20*(1+Migration!M45))/1000)</f>
        <v>-0.51117969298603771</v>
      </c>
      <c r="P109" s="17">
        <f>P20*((Migration!$D20*(1+Migration!F45))/1000)+P20*((Migration!$F20*(1+Migration!N45))/1000)</f>
        <v>-0.56431424438934252</v>
      </c>
      <c r="Q109" s="17">
        <f>Q20*((Migration!$D20*(1+Migration!G45))/1000)+Q20*((Migration!$F20*(1+Migration!O45))/1000)</f>
        <v>-0.52189851315597879</v>
      </c>
      <c r="R109" s="17">
        <f>R20*((Migration!$D20*(1+Migration!H45))/1000)+R20*((Migration!$F20*(1+Migration!P45))/1000)</f>
        <v>-0.48425276623767716</v>
      </c>
      <c r="S109" s="17">
        <f>S20*((Migration!$D20*(1+Migration!I45))/1000)+S20*((Migration!$F20*(1+Migration!Q45))/1000)</f>
        <v>-0.44382120698227462</v>
      </c>
    </row>
    <row r="110" spans="2:19" x14ac:dyDescent="0.25">
      <c r="B110" s="8" t="s">
        <v>18</v>
      </c>
      <c r="C110" s="17">
        <f>C21*((Migration!$C21*(1+Migration!C46))/1000)+C21*((Migration!$E21*(1+Migration!K46))/1000)</f>
        <v>-7.4999999999999997E-2</v>
      </c>
      <c r="D110" s="17">
        <f>D21*((Migration!$C21*(1+Migration!D46))/1000)+D21*((Migration!$E21*(1+Migration!L46))/1000)</f>
        <v>-9.3941874999999994E-2</v>
      </c>
      <c r="E110" s="17">
        <f>E21*((Migration!$C21*(1+Migration!E46))/1000)+E21*((Migration!$E21*(1+Migration!M46))/1000)</f>
        <v>-0.11223065060629832</v>
      </c>
      <c r="F110" s="17">
        <f>F21*((Migration!$C21*(1+Migration!F46))/1000)+F21*((Migration!$E21*(1+Migration!N46))/1000)</f>
        <v>-0.12854823016668993</v>
      </c>
      <c r="G110" s="17">
        <f>G21*((Migration!$C21*(1+Migration!G46))/1000)+G21*((Migration!$E21*(1+Migration!O46))/1000)</f>
        <v>-0.14210028019603879</v>
      </c>
      <c r="H110" s="17">
        <f>H21*((Migration!$C21*(1+Migration!H46))/1000)+H21*((Migration!$E21*(1+Migration!P46))/1000)</f>
        <v>-0.12985463058204791</v>
      </c>
      <c r="I110" s="17">
        <f>I21*((Migration!$C21*(1+Migration!I46))/1000)+I21*((Migration!$E21*(1+Migration!Q46))/1000)</f>
        <v>-0.12148575915562951</v>
      </c>
      <c r="L110" s="8" t="s">
        <v>18</v>
      </c>
      <c r="M110" s="17">
        <f>M21*((Migration!$D21*(1+Migration!C46))/1000)+M21*((Migration!$F21*(1+Migration!K46))/1000)</f>
        <v>-0.1</v>
      </c>
      <c r="N110" s="17">
        <f>N21*((Migration!$D21*(1+Migration!D46))/1000)+N21*((Migration!$F21*(1+Migration!L46))/1000)</f>
        <v>-0.11641222499999999</v>
      </c>
      <c r="O110" s="17">
        <f>O21*((Migration!$D21*(1+Migration!E46))/1000)+O21*((Migration!$F21*(1+Migration!M46))/1000)</f>
        <v>-0.12595435337398783</v>
      </c>
      <c r="P110" s="17">
        <f>P21*((Migration!$D21*(1+Migration!F46))/1000)+P21*((Migration!$F21*(1+Migration!N46))/1000)</f>
        <v>-0.13359233616141689</v>
      </c>
      <c r="Q110" s="17">
        <f>Q21*((Migration!$D21*(1+Migration!G46))/1000)+Q21*((Migration!$F21*(1+Migration!O46))/1000)</f>
        <v>-0.14820530777397475</v>
      </c>
      <c r="R110" s="17">
        <f>R21*((Migration!$D21*(1+Migration!H46))/1000)+R21*((Migration!$F21*(1+Migration!P46))/1000)</f>
        <v>-0.13772561225046456</v>
      </c>
      <c r="S110" s="17">
        <f>S21*((Migration!$D21*(1+Migration!I46))/1000)+S21*((Migration!$F21*(1+Migration!Q46))/1000)</f>
        <v>-0.12839234461540397</v>
      </c>
    </row>
    <row r="111" spans="2:19" x14ac:dyDescent="0.25">
      <c r="B111" s="9" t="s">
        <v>19</v>
      </c>
      <c r="C111" s="17">
        <f>C22*((Migration!$C22*(1+Migration!C47))/1000)+C22*((Migration!$E22*(1+Migration!K47))/1000)</f>
        <v>-1.4999999999999999E-2</v>
      </c>
      <c r="D111" s="17">
        <f>D22*((Migration!$C22*(1+Migration!D47))/1000)+D22*((Migration!$E22*(1+Migration!L47))/1000)</f>
        <v>-3.16875E-2</v>
      </c>
      <c r="E111" s="17">
        <f>E22*((Migration!$C22*(1+Migration!E47))/1000)+E22*((Migration!$E22*(1+Migration!M47))/1000)</f>
        <v>-4.373344765625E-2</v>
      </c>
      <c r="F111" s="17">
        <f>F22*((Migration!$C22*(1+Migration!F47))/1000)+F22*((Migration!$E22*(1+Migration!N47))/1000)</f>
        <v>-5.5624445789321318E-2</v>
      </c>
      <c r="G111" s="17">
        <f>G22*((Migration!$C22*(1+Migration!G47))/1000)+G22*((Migration!$E22*(1+Migration!O47))/1000)</f>
        <v>-6.7640690077412427E-2</v>
      </c>
      <c r="H111" s="17">
        <f>H22*((Migration!$C22*(1+Migration!H47))/1000)+H22*((Migration!$E22*(1+Migration!P47))/1000)</f>
        <v>-7.9504448034772218E-2</v>
      </c>
      <c r="I111" s="17">
        <f>I22*((Migration!$C22*(1+Migration!I47))/1000)+I22*((Migration!$E22*(1+Migration!Q47))/1000)</f>
        <v>-8.0878254049637152E-2</v>
      </c>
      <c r="L111" s="9" t="s">
        <v>19</v>
      </c>
      <c r="M111" s="17">
        <f>M22*((Migration!$D22*(1+Migration!C47))/1000)+M22*((Migration!$F22*(1+Migration!K47))/1000)</f>
        <v>-0.03</v>
      </c>
      <c r="N111" s="17">
        <f>N22*((Migration!$D22*(1+Migration!D47))/1000)+N22*((Migration!$F22*(1+Migration!L47))/1000)</f>
        <v>-5.6299999999999996E-2</v>
      </c>
      <c r="O111" s="17">
        <f>O22*((Migration!$D22*(1+Migration!E47))/1000)+O22*((Migration!$F22*(1+Migration!M47))/1000)</f>
        <v>-7.1542062329999989E-2</v>
      </c>
      <c r="P111" s="17">
        <f>P22*((Migration!$D22*(1+Migration!F47))/1000)+P22*((Migration!$F22*(1+Migration!N47))/1000)</f>
        <v>-8.213664531570268E-2</v>
      </c>
      <c r="Q111" s="17">
        <f>Q22*((Migration!$D22*(1+Migration!G47))/1000)+Q22*((Migration!$F22*(1+Migration!O47))/1000)</f>
        <v>-9.1526382662337744E-2</v>
      </c>
      <c r="R111" s="17">
        <f>R22*((Migration!$D22*(1+Migration!H47))/1000)+R22*((Migration!$F22*(1+Migration!P47))/1000)</f>
        <v>-0.1051948523537477</v>
      </c>
      <c r="S111" s="17">
        <f>S22*((Migration!$D22*(1+Migration!I47))/1000)+S22*((Migration!$F22*(1+Migration!Q47))/1000)</f>
        <v>-0.10708141960682448</v>
      </c>
    </row>
    <row r="112" spans="2:19" x14ac:dyDescent="0.25">
      <c r="C112" s="17">
        <f>SUM(C93:C111)</f>
        <v>0.93499999999999728</v>
      </c>
      <c r="D112" s="17">
        <f t="shared" ref="D112:I112" si="17">SUM(D93:D111)</f>
        <v>0.53448312969451828</v>
      </c>
      <c r="E112" s="17">
        <f t="shared" si="17"/>
        <v>-0.42163878660686016</v>
      </c>
      <c r="F112" s="17">
        <f t="shared" si="17"/>
        <v>0.81115693357331764</v>
      </c>
      <c r="G112" s="17">
        <f t="shared" si="17"/>
        <v>0.93265338114764784</v>
      </c>
      <c r="H112" s="17">
        <f t="shared" si="17"/>
        <v>0.57113742486562569</v>
      </c>
      <c r="I112" s="17">
        <f t="shared" si="17"/>
        <v>0.33733740618579983</v>
      </c>
      <c r="M112" s="17">
        <f>SUM(M93:M111)</f>
        <v>-19.630000000000003</v>
      </c>
      <c r="N112" s="17">
        <f t="shared" ref="N112:S112" si="18">SUM(N93:N111)</f>
        <v>-19.277933113935838</v>
      </c>
      <c r="O112" s="17">
        <f t="shared" si="18"/>
        <v>-22.749701489052722</v>
      </c>
      <c r="P112" s="17">
        <f t="shared" si="18"/>
        <v>-21.181636651218753</v>
      </c>
      <c r="Q112" s="17">
        <f t="shared" si="18"/>
        <v>-19.917666761406871</v>
      </c>
      <c r="R112" s="17">
        <f t="shared" si="18"/>
        <v>-19.19561083376356</v>
      </c>
      <c r="S112" s="17">
        <f t="shared" si="18"/>
        <v>-18.948227786155805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workbookViewId="0">
      <selection activeCell="C112" sqref="C112"/>
    </sheetView>
  </sheetViews>
  <sheetFormatPr defaultRowHeight="15" x14ac:dyDescent="0.25"/>
  <cols>
    <col min="2" max="2" width="10.42578125" customWidth="1"/>
    <col min="3" max="9" width="10.28515625" bestFit="1" customWidth="1"/>
    <col min="13" max="19" width="10.28515625" bestFit="1" customWidth="1"/>
  </cols>
  <sheetData>
    <row r="1" spans="1:20" x14ac:dyDescent="0.25">
      <c r="A1" s="13" t="s">
        <v>39</v>
      </c>
      <c r="K1" s="13" t="s">
        <v>39</v>
      </c>
    </row>
    <row r="2" spans="1:20" x14ac:dyDescent="0.25">
      <c r="B2" s="13" t="s">
        <v>0</v>
      </c>
      <c r="L2" s="13" t="s">
        <v>21</v>
      </c>
    </row>
    <row r="3" spans="1:20" x14ac:dyDescent="0.25">
      <c r="B3" s="7" t="s">
        <v>25</v>
      </c>
      <c r="C3" s="39">
        <f>'Base Year Population'!$C$3</f>
        <v>2015</v>
      </c>
      <c r="D3" s="39">
        <f>'Base Year Population'!$E$3</f>
        <v>2020</v>
      </c>
      <c r="E3" s="39">
        <f>'Base Year Population'!$F$3</f>
        <v>2025</v>
      </c>
      <c r="F3" s="39">
        <f>'Base Year Population'!$G$3</f>
        <v>2030</v>
      </c>
      <c r="G3" s="39">
        <f>'Base Year Population'!$H$3</f>
        <v>2035</v>
      </c>
      <c r="H3" s="39">
        <f>'Base Year Population'!$I$3</f>
        <v>2040</v>
      </c>
      <c r="I3" s="39">
        <f>'Base Year Population'!$J$3</f>
        <v>2045</v>
      </c>
      <c r="J3" s="39">
        <f>'Base Year Population'!$K$3</f>
        <v>2050</v>
      </c>
      <c r="L3" s="7" t="s">
        <v>25</v>
      </c>
      <c r="M3" s="39">
        <f>'Base Year Population'!$C$3</f>
        <v>2015</v>
      </c>
      <c r="N3" s="39">
        <f>'Base Year Population'!$E$3</f>
        <v>2020</v>
      </c>
      <c r="O3" s="39">
        <f>'Base Year Population'!$F$3</f>
        <v>2025</v>
      </c>
      <c r="P3" s="39">
        <f>'Base Year Population'!$G$3</f>
        <v>2030</v>
      </c>
      <c r="Q3" s="39">
        <f>'Base Year Population'!$H$3</f>
        <v>2035</v>
      </c>
      <c r="R3" s="39">
        <f>'Base Year Population'!$I$3</f>
        <v>2040</v>
      </c>
      <c r="S3" s="39">
        <f>'Base Year Population'!$J$3</f>
        <v>2045</v>
      </c>
      <c r="T3" s="39">
        <f>'Base Year Population'!$K$3</f>
        <v>2050</v>
      </c>
    </row>
    <row r="4" spans="1:20" x14ac:dyDescent="0.25">
      <c r="B4" s="8" t="s">
        <v>1</v>
      </c>
      <c r="C4" s="79">
        <f>'Base Year Population'!C14</f>
        <v>125</v>
      </c>
      <c r="D4" s="34">
        <f>C34+C48+C93</f>
        <v>135.73392475110859</v>
      </c>
      <c r="E4" s="34">
        <f t="shared" ref="E4:J4" si="0">D34+D48+D93</f>
        <v>137.87498843908583</v>
      </c>
      <c r="F4" s="34">
        <f t="shared" si="0"/>
        <v>144.39904451052985</v>
      </c>
      <c r="G4" s="34">
        <f t="shared" si="0"/>
        <v>152.20902934736816</v>
      </c>
      <c r="H4" s="34">
        <f t="shared" si="0"/>
        <v>157.22663536355839</v>
      </c>
      <c r="I4" s="34">
        <f t="shared" si="0"/>
        <v>158.56628964877109</v>
      </c>
      <c r="J4" s="34">
        <f t="shared" si="0"/>
        <v>158.32729907165944</v>
      </c>
      <c r="L4" s="8" t="s">
        <v>1</v>
      </c>
      <c r="M4" s="80">
        <f>'Base Year Population'!D14</f>
        <v>125</v>
      </c>
      <c r="N4" s="34">
        <f>M34+M48+M93</f>
        <v>125.50535361640794</v>
      </c>
      <c r="O4" s="34">
        <f t="shared" ref="O4:T4" si="1">N34+N48+N93</f>
        <v>127.27559934761769</v>
      </c>
      <c r="P4" s="34">
        <f t="shared" si="1"/>
        <v>133.29164001293134</v>
      </c>
      <c r="Q4" s="34">
        <f t="shared" si="1"/>
        <v>140.50064995715886</v>
      </c>
      <c r="R4" s="34">
        <f t="shared" si="1"/>
        <v>145.13227906044577</v>
      </c>
      <c r="S4" s="34">
        <f t="shared" si="1"/>
        <v>146.36888276148539</v>
      </c>
      <c r="T4" s="34">
        <f t="shared" si="1"/>
        <v>146.14827606640958</v>
      </c>
    </row>
    <row r="5" spans="1:20" x14ac:dyDescent="0.25">
      <c r="B5" s="8" t="s">
        <v>2</v>
      </c>
      <c r="C5" s="79">
        <f>'Base Year Population'!C15</f>
        <v>130</v>
      </c>
      <c r="D5" s="22">
        <f>C4+C48+C93</f>
        <v>127.7625</v>
      </c>
      <c r="E5" s="22">
        <f t="shared" ref="E5:J5" si="2">D4+D48+D93</f>
        <v>139.80865717213686</v>
      </c>
      <c r="F5" s="22">
        <f t="shared" si="2"/>
        <v>142.5068986756969</v>
      </c>
      <c r="G5" s="22">
        <f t="shared" si="2"/>
        <v>149.44073714961502</v>
      </c>
      <c r="H5" s="22">
        <f t="shared" si="2"/>
        <v>157.56526509010203</v>
      </c>
      <c r="I5" s="22">
        <f t="shared" si="2"/>
        <v>162.46542685387215</v>
      </c>
      <c r="J5" s="22">
        <f t="shared" si="2"/>
        <v>163.30900737216584</v>
      </c>
      <c r="L5" s="8" t="s">
        <v>2</v>
      </c>
      <c r="M5" s="80">
        <f>'Base Year Population'!D15</f>
        <v>130</v>
      </c>
      <c r="N5" s="22">
        <f>M4+M48+M93</f>
        <v>127.7625</v>
      </c>
      <c r="O5" s="22">
        <f t="shared" ref="O5:T5" si="3">N4+N48+N93</f>
        <v>129.27302433197252</v>
      </c>
      <c r="P5" s="22">
        <f t="shared" si="3"/>
        <v>131.55142310770091</v>
      </c>
      <c r="Q5" s="22">
        <f t="shared" si="3"/>
        <v>137.94551762398285</v>
      </c>
      <c r="R5" s="22">
        <f t="shared" si="3"/>
        <v>145.44486782915129</v>
      </c>
      <c r="S5" s="22">
        <f t="shared" si="3"/>
        <v>149.9680865987398</v>
      </c>
      <c r="T5" s="22">
        <f t="shared" si="3"/>
        <v>150.74677604488141</v>
      </c>
    </row>
    <row r="6" spans="1:20" x14ac:dyDescent="0.25">
      <c r="B6" s="8" t="s">
        <v>3</v>
      </c>
      <c r="C6" s="79">
        <f>'Base Year Population'!C16</f>
        <v>140</v>
      </c>
      <c r="D6" s="22">
        <f t="shared" ref="D6:J21" si="4">C5+C49+C94</f>
        <v>132.19050000000001</v>
      </c>
      <c r="E6" s="22">
        <f t="shared" si="4"/>
        <v>130.92717712499999</v>
      </c>
      <c r="F6" s="22">
        <f t="shared" si="4"/>
        <v>143.77153355968107</v>
      </c>
      <c r="G6" s="22">
        <f t="shared" si="4"/>
        <v>146.73436582491144</v>
      </c>
      <c r="H6" s="22">
        <f t="shared" si="4"/>
        <v>153.9149928198745</v>
      </c>
      <c r="I6" s="22">
        <f t="shared" si="4"/>
        <v>161.98812208118122</v>
      </c>
      <c r="J6" s="22">
        <f t="shared" si="4"/>
        <v>166.47182428008864</v>
      </c>
      <c r="L6" s="8" t="s">
        <v>3</v>
      </c>
      <c r="M6" s="80">
        <f>'Base Year Population'!D16</f>
        <v>140</v>
      </c>
      <c r="N6" s="22">
        <f t="shared" ref="N6:T21" si="5">M5+M49+M94</f>
        <v>132.19050000000001</v>
      </c>
      <c r="O6" s="22">
        <f t="shared" si="5"/>
        <v>130.92717712499999</v>
      </c>
      <c r="P6" s="22">
        <f t="shared" si="5"/>
        <v>132.93726820666228</v>
      </c>
      <c r="Q6" s="22">
        <f t="shared" si="5"/>
        <v>135.45389607419088</v>
      </c>
      <c r="R6" s="22">
        <f t="shared" si="5"/>
        <v>142.07560642164489</v>
      </c>
      <c r="S6" s="22">
        <f t="shared" si="5"/>
        <v>149.52750526911558</v>
      </c>
      <c r="T6" s="22">
        <f t="shared" si="5"/>
        <v>153.66629961426472</v>
      </c>
    </row>
    <row r="7" spans="1:20" x14ac:dyDescent="0.25">
      <c r="B7" s="8" t="s">
        <v>4</v>
      </c>
      <c r="C7" s="79">
        <f>'Base Year Population'!C17</f>
        <v>150</v>
      </c>
      <c r="D7" s="22">
        <f t="shared" si="4"/>
        <v>141.505</v>
      </c>
      <c r="E7" s="22">
        <f t="shared" si="4"/>
        <v>134.56331947500001</v>
      </c>
      <c r="F7" s="22">
        <f t="shared" si="4"/>
        <v>133.70283328004999</v>
      </c>
      <c r="G7" s="22">
        <f t="shared" si="4"/>
        <v>146.99201591141795</v>
      </c>
      <c r="H7" s="22">
        <f t="shared" si="4"/>
        <v>150.05789921084568</v>
      </c>
      <c r="I7" s="22">
        <f t="shared" si="4"/>
        <v>157.13951191945088</v>
      </c>
      <c r="J7" s="22">
        <f t="shared" si="4"/>
        <v>164.87961006033029</v>
      </c>
      <c r="L7" s="8" t="s">
        <v>4</v>
      </c>
      <c r="M7" s="80">
        <f>'Base Year Population'!D17</f>
        <v>135</v>
      </c>
      <c r="N7" s="22">
        <f t="shared" si="5"/>
        <v>140.88900000000001</v>
      </c>
      <c r="O7" s="22">
        <f t="shared" si="5"/>
        <v>133.60097263500001</v>
      </c>
      <c r="P7" s="22">
        <f t="shared" si="5"/>
        <v>132.57947810031749</v>
      </c>
      <c r="Q7" s="22">
        <f t="shared" si="5"/>
        <v>134.71065136453916</v>
      </c>
      <c r="R7" s="22">
        <f t="shared" si="5"/>
        <v>137.28116913223172</v>
      </c>
      <c r="S7" s="22">
        <f t="shared" si="5"/>
        <v>143.84728923372282</v>
      </c>
      <c r="T7" s="22">
        <f t="shared" si="5"/>
        <v>151.11399210002088</v>
      </c>
    </row>
    <row r="8" spans="1:20" x14ac:dyDescent="0.25">
      <c r="B8" s="8" t="s">
        <v>5</v>
      </c>
      <c r="C8" s="79">
        <f>'Base Year Population'!C18</f>
        <v>155</v>
      </c>
      <c r="D8" s="22">
        <f t="shared" si="4"/>
        <v>153.69749999999999</v>
      </c>
      <c r="E8" s="22">
        <f t="shared" si="4"/>
        <v>146.92888664999998</v>
      </c>
      <c r="F8" s="22">
        <f t="shared" si="4"/>
        <v>140.55206000823489</v>
      </c>
      <c r="G8" s="22">
        <f t="shared" si="4"/>
        <v>139.95812033505715</v>
      </c>
      <c r="H8" s="22">
        <f t="shared" si="4"/>
        <v>153.93885858339155</v>
      </c>
      <c r="I8" s="22">
        <f t="shared" si="4"/>
        <v>156.6649485130992</v>
      </c>
      <c r="J8" s="22">
        <f t="shared" si="4"/>
        <v>163.13281290405874</v>
      </c>
      <c r="L8" s="8" t="s">
        <v>5</v>
      </c>
      <c r="M8" s="80">
        <f>'Base Year Population'!D18</f>
        <v>130</v>
      </c>
      <c r="N8" s="22">
        <f t="shared" si="5"/>
        <v>135.62775000000002</v>
      </c>
      <c r="O8" s="22">
        <f t="shared" si="5"/>
        <v>143.47149537000001</v>
      </c>
      <c r="P8" s="22">
        <f t="shared" si="5"/>
        <v>136.87486446942066</v>
      </c>
      <c r="Q8" s="22">
        <f t="shared" si="5"/>
        <v>136.13061942123448</v>
      </c>
      <c r="R8" s="22">
        <f t="shared" si="5"/>
        <v>138.38286372073648</v>
      </c>
      <c r="S8" s="22">
        <f t="shared" si="5"/>
        <v>140.58003562647926</v>
      </c>
      <c r="T8" s="22">
        <f t="shared" si="5"/>
        <v>146.45667906042257</v>
      </c>
    </row>
    <row r="9" spans="1:20" x14ac:dyDescent="0.25">
      <c r="B9" s="8" t="s">
        <v>6</v>
      </c>
      <c r="C9" s="79">
        <f>'Base Year Population'!C19</f>
        <v>160</v>
      </c>
      <c r="D9" s="22">
        <f t="shared" si="4"/>
        <v>159.1695</v>
      </c>
      <c r="E9" s="22">
        <f t="shared" si="4"/>
        <v>163.80772155</v>
      </c>
      <c r="F9" s="22">
        <f t="shared" si="4"/>
        <v>159.17247077454448</v>
      </c>
      <c r="G9" s="22">
        <f t="shared" si="4"/>
        <v>153.17504051757447</v>
      </c>
      <c r="H9" s="22">
        <f t="shared" si="4"/>
        <v>152.71670258480097</v>
      </c>
      <c r="I9" s="22">
        <f t="shared" si="4"/>
        <v>166.558766210058</v>
      </c>
      <c r="J9" s="22">
        <f t="shared" si="4"/>
        <v>166.88576975409381</v>
      </c>
      <c r="L9" s="8" t="s">
        <v>6</v>
      </c>
      <c r="M9" s="80">
        <f>'Base Year Population'!D19</f>
        <v>135</v>
      </c>
      <c r="N9" s="22">
        <f t="shared" si="5"/>
        <v>128.869</v>
      </c>
      <c r="O9" s="22">
        <f t="shared" si="5"/>
        <v>140.11160341500002</v>
      </c>
      <c r="P9" s="22">
        <f t="shared" si="5"/>
        <v>150.91910069465672</v>
      </c>
      <c r="Q9" s="22">
        <f t="shared" si="5"/>
        <v>144.93268774073547</v>
      </c>
      <c r="R9" s="22">
        <f t="shared" si="5"/>
        <v>144.34201838472333</v>
      </c>
      <c r="S9" s="22">
        <f t="shared" si="5"/>
        <v>145.36566302408485</v>
      </c>
      <c r="T9" s="22">
        <f t="shared" si="5"/>
        <v>145.14607518362732</v>
      </c>
    </row>
    <row r="10" spans="1:20" x14ac:dyDescent="0.25">
      <c r="B10" s="8" t="s">
        <v>7</v>
      </c>
      <c r="C10" s="79">
        <f>'Base Year Population'!C20</f>
        <v>165</v>
      </c>
      <c r="D10" s="22">
        <f t="shared" si="4"/>
        <v>166.48</v>
      </c>
      <c r="E10" s="22">
        <f t="shared" si="4"/>
        <v>170.19994634999998</v>
      </c>
      <c r="F10" s="22">
        <f t="shared" si="4"/>
        <v>177.28909703356501</v>
      </c>
      <c r="G10" s="22">
        <f t="shared" si="4"/>
        <v>173.0363929790073</v>
      </c>
      <c r="H10" s="22">
        <f t="shared" si="4"/>
        <v>166.66976158717279</v>
      </c>
      <c r="I10" s="22">
        <f t="shared" si="4"/>
        <v>165.13257050494528</v>
      </c>
      <c r="J10" s="22">
        <f t="shared" si="4"/>
        <v>178.03466520193101</v>
      </c>
      <c r="L10" s="8" t="s">
        <v>7</v>
      </c>
      <c r="M10" s="80">
        <f>'Base Year Population'!D20</f>
        <v>140</v>
      </c>
      <c r="N10" s="22">
        <f t="shared" si="5"/>
        <v>135.20249999999999</v>
      </c>
      <c r="O10" s="22">
        <f t="shared" si="5"/>
        <v>133.70158749999999</v>
      </c>
      <c r="P10" s="22">
        <f t="shared" si="5"/>
        <v>147.64260209855627</v>
      </c>
      <c r="Q10" s="22">
        <f t="shared" si="5"/>
        <v>159.93651696116248</v>
      </c>
      <c r="R10" s="22">
        <f t="shared" si="5"/>
        <v>153.77358169292032</v>
      </c>
      <c r="S10" s="22">
        <f t="shared" si="5"/>
        <v>151.91997434992132</v>
      </c>
      <c r="T10" s="22">
        <f t="shared" si="5"/>
        <v>150.74419255597599</v>
      </c>
    </row>
    <row r="11" spans="1:20" x14ac:dyDescent="0.25">
      <c r="B11" s="8" t="s">
        <v>8</v>
      </c>
      <c r="C11" s="79">
        <f>'Base Year Population'!C21</f>
        <v>170</v>
      </c>
      <c r="D11" s="22">
        <f t="shared" si="4"/>
        <v>169.86750000000001</v>
      </c>
      <c r="E11" s="22">
        <f t="shared" si="4"/>
        <v>174.98712799999998</v>
      </c>
      <c r="F11" s="22">
        <f t="shared" si="4"/>
        <v>180.55661308539746</v>
      </c>
      <c r="G11" s="22">
        <f t="shared" si="4"/>
        <v>188.71537933737829</v>
      </c>
      <c r="H11" s="22">
        <f t="shared" si="4"/>
        <v>184.31836580123857</v>
      </c>
      <c r="I11" s="22">
        <f t="shared" si="4"/>
        <v>176.68661425856186</v>
      </c>
      <c r="J11" s="22">
        <f t="shared" si="4"/>
        <v>173.5213050865965</v>
      </c>
      <c r="L11" s="8" t="s">
        <v>8</v>
      </c>
      <c r="M11" s="80">
        <f>'Base Year Population'!D21</f>
        <v>140</v>
      </c>
      <c r="N11" s="22">
        <f t="shared" si="5"/>
        <v>141.39999999999998</v>
      </c>
      <c r="O11" s="22">
        <f t="shared" si="5"/>
        <v>139.96162799999999</v>
      </c>
      <c r="P11" s="22">
        <f t="shared" si="5"/>
        <v>139.92873893781251</v>
      </c>
      <c r="Q11" s="22">
        <f t="shared" si="5"/>
        <v>155.13915522011047</v>
      </c>
      <c r="R11" s="22">
        <f t="shared" si="5"/>
        <v>168.19723806220651</v>
      </c>
      <c r="S11" s="22">
        <f t="shared" si="5"/>
        <v>160.80103437628679</v>
      </c>
      <c r="T11" s="22">
        <f t="shared" si="5"/>
        <v>157.21438545601609</v>
      </c>
    </row>
    <row r="12" spans="1:20" x14ac:dyDescent="0.25">
      <c r="B12" s="8" t="s">
        <v>9</v>
      </c>
      <c r="C12" s="79">
        <f>'Base Year Population'!C22</f>
        <v>175</v>
      </c>
      <c r="D12" s="22">
        <f t="shared" si="4"/>
        <v>171.65646129999999</v>
      </c>
      <c r="E12" s="22">
        <f t="shared" si="4"/>
        <v>172.99768742737345</v>
      </c>
      <c r="F12" s="22">
        <f t="shared" si="4"/>
        <v>178.90159456102364</v>
      </c>
      <c r="G12" s="22">
        <f t="shared" si="4"/>
        <v>184.86330092212665</v>
      </c>
      <c r="H12" s="22">
        <f t="shared" si="4"/>
        <v>193.28116201429361</v>
      </c>
      <c r="I12" s="22">
        <f t="shared" si="4"/>
        <v>188.40935267095713</v>
      </c>
      <c r="J12" s="22">
        <f t="shared" si="4"/>
        <v>179.95812780584453</v>
      </c>
      <c r="L12" s="8" t="s">
        <v>9</v>
      </c>
      <c r="M12" s="80">
        <f>'Base Year Population'!D22</f>
        <v>155</v>
      </c>
      <c r="N12" s="22">
        <f t="shared" si="5"/>
        <v>139.18014459999998</v>
      </c>
      <c r="O12" s="22">
        <f t="shared" si="5"/>
        <v>142.20700226818315</v>
      </c>
      <c r="P12" s="22">
        <f t="shared" si="5"/>
        <v>141.49421143200772</v>
      </c>
      <c r="Q12" s="22">
        <f t="shared" si="5"/>
        <v>141.73553872782324</v>
      </c>
      <c r="R12" s="22">
        <f t="shared" si="5"/>
        <v>157.21088579188762</v>
      </c>
      <c r="S12" s="22">
        <f t="shared" si="5"/>
        <v>169.99278075595154</v>
      </c>
      <c r="T12" s="22">
        <f t="shared" si="5"/>
        <v>161.72659074858714</v>
      </c>
    </row>
    <row r="13" spans="1:20" x14ac:dyDescent="0.25">
      <c r="B13" s="8" t="s">
        <v>10</v>
      </c>
      <c r="C13" s="79">
        <f>'Base Year Population'!C23</f>
        <v>180</v>
      </c>
      <c r="D13" s="22">
        <f t="shared" si="4"/>
        <v>176.0637725</v>
      </c>
      <c r="E13" s="22">
        <f t="shared" si="4"/>
        <v>173.94913267878704</v>
      </c>
      <c r="F13" s="22">
        <f t="shared" si="4"/>
        <v>175.88370461619061</v>
      </c>
      <c r="G13" s="22">
        <f t="shared" si="4"/>
        <v>182.11421015157327</v>
      </c>
      <c r="H13" s="22">
        <f t="shared" si="4"/>
        <v>188.24284350697306</v>
      </c>
      <c r="I13" s="22">
        <f t="shared" si="4"/>
        <v>196.50006731956282</v>
      </c>
      <c r="J13" s="22">
        <f t="shared" si="4"/>
        <v>190.9765352867191</v>
      </c>
      <c r="L13" s="8" t="s">
        <v>10</v>
      </c>
      <c r="M13" s="80">
        <f>'Base Year Population'!D23</f>
        <v>175</v>
      </c>
      <c r="N13" s="22">
        <f t="shared" si="5"/>
        <v>155.94219850000002</v>
      </c>
      <c r="O13" s="22">
        <f t="shared" si="5"/>
        <v>141.03905705574607</v>
      </c>
      <c r="P13" s="22">
        <f t="shared" si="5"/>
        <v>144.57935682979215</v>
      </c>
      <c r="Q13" s="22">
        <f t="shared" si="5"/>
        <v>144.035085987846</v>
      </c>
      <c r="R13" s="22">
        <f t="shared" si="5"/>
        <v>144.32664949197974</v>
      </c>
      <c r="S13" s="22">
        <f t="shared" si="5"/>
        <v>159.82907656147827</v>
      </c>
      <c r="T13" s="22">
        <f t="shared" si="5"/>
        <v>172.30902729772413</v>
      </c>
    </row>
    <row r="14" spans="1:20" x14ac:dyDescent="0.25">
      <c r="B14" s="8" t="s">
        <v>11</v>
      </c>
      <c r="C14" s="79">
        <f>'Base Year Population'!C24</f>
        <v>200</v>
      </c>
      <c r="D14" s="22">
        <f t="shared" si="4"/>
        <v>180.65456999999998</v>
      </c>
      <c r="E14" s="22">
        <f t="shared" si="4"/>
        <v>177.99528288041247</v>
      </c>
      <c r="F14" s="22">
        <f t="shared" si="4"/>
        <v>176.44566668897846</v>
      </c>
      <c r="G14" s="22">
        <f t="shared" si="4"/>
        <v>178.64178522159366</v>
      </c>
      <c r="H14" s="22">
        <f t="shared" si="4"/>
        <v>185.0386192680246</v>
      </c>
      <c r="I14" s="22">
        <f t="shared" si="4"/>
        <v>190.96909449491642</v>
      </c>
      <c r="J14" s="22">
        <f t="shared" si="4"/>
        <v>198.76077774312589</v>
      </c>
      <c r="L14" s="8" t="s">
        <v>11</v>
      </c>
      <c r="M14" s="80">
        <f>'Base Year Population'!D24</f>
        <v>190</v>
      </c>
      <c r="N14" s="22">
        <f t="shared" si="5"/>
        <v>175.63638750000001</v>
      </c>
      <c r="O14" s="22">
        <f t="shared" si="5"/>
        <v>157.65296483693677</v>
      </c>
      <c r="P14" s="22">
        <f t="shared" si="5"/>
        <v>143.06326262252631</v>
      </c>
      <c r="Q14" s="22">
        <f t="shared" si="5"/>
        <v>146.84654537283575</v>
      </c>
      <c r="R14" s="22">
        <f t="shared" si="5"/>
        <v>146.34801652852775</v>
      </c>
      <c r="S14" s="22">
        <f t="shared" si="5"/>
        <v>146.41687859941186</v>
      </c>
      <c r="T14" s="22">
        <f t="shared" si="5"/>
        <v>161.66789150083082</v>
      </c>
    </row>
    <row r="15" spans="1:20" x14ac:dyDescent="0.25">
      <c r="B15" s="8" t="s">
        <v>12</v>
      </c>
      <c r="C15" s="79">
        <f>'Base Year Population'!C25</f>
        <v>215</v>
      </c>
      <c r="D15" s="22">
        <f t="shared" si="4"/>
        <v>200.23996</v>
      </c>
      <c r="E15" s="22">
        <f t="shared" si="4"/>
        <v>182.20740586640594</v>
      </c>
      <c r="F15" s="22">
        <f t="shared" si="4"/>
        <v>180.13790176525447</v>
      </c>
      <c r="G15" s="22">
        <f t="shared" si="4"/>
        <v>178.81454953077798</v>
      </c>
      <c r="H15" s="22">
        <f t="shared" si="4"/>
        <v>181.11773707455507</v>
      </c>
      <c r="I15" s="22">
        <f t="shared" si="4"/>
        <v>187.32208676351689</v>
      </c>
      <c r="J15" s="22">
        <f t="shared" si="4"/>
        <v>192.76754678492907</v>
      </c>
      <c r="L15" s="8" t="s">
        <v>12</v>
      </c>
      <c r="M15" s="80">
        <f>'Base Year Population'!D25</f>
        <v>210</v>
      </c>
      <c r="N15" s="22">
        <f t="shared" si="5"/>
        <v>190.22796199999999</v>
      </c>
      <c r="O15" s="22">
        <f t="shared" si="5"/>
        <v>177.14608903678356</v>
      </c>
      <c r="P15" s="22">
        <f t="shared" si="5"/>
        <v>159.55071299208254</v>
      </c>
      <c r="Q15" s="22">
        <f t="shared" si="5"/>
        <v>144.98396781454295</v>
      </c>
      <c r="R15" s="22">
        <f t="shared" si="5"/>
        <v>148.8818193467599</v>
      </c>
      <c r="S15" s="22">
        <f t="shared" si="5"/>
        <v>148.15402297245072</v>
      </c>
      <c r="T15" s="22">
        <f t="shared" si="5"/>
        <v>147.79576019965228</v>
      </c>
    </row>
    <row r="16" spans="1:20" x14ac:dyDescent="0.25">
      <c r="B16" s="8" t="s">
        <v>13</v>
      </c>
      <c r="C16" s="79">
        <f>'Base Year Population'!C26</f>
        <v>230</v>
      </c>
      <c r="D16" s="22">
        <f t="shared" si="4"/>
        <v>214.26152875</v>
      </c>
      <c r="E16" s="22">
        <f t="shared" si="4"/>
        <v>200.75755454473995</v>
      </c>
      <c r="F16" s="22">
        <f t="shared" si="4"/>
        <v>183.1984289630845</v>
      </c>
      <c r="G16" s="22">
        <f t="shared" si="4"/>
        <v>181.33540514178404</v>
      </c>
      <c r="H16" s="22">
        <f t="shared" si="4"/>
        <v>180.08254955858672</v>
      </c>
      <c r="I16" s="22">
        <f t="shared" si="4"/>
        <v>182.19890528048262</v>
      </c>
      <c r="J16" s="22">
        <f t="shared" si="4"/>
        <v>188.01941984510103</v>
      </c>
      <c r="L16" s="8" t="s">
        <v>13</v>
      </c>
      <c r="M16" s="80">
        <f>'Base Year Population'!D26</f>
        <v>225</v>
      </c>
      <c r="N16" s="22">
        <f t="shared" si="5"/>
        <v>209.27870250000001</v>
      </c>
      <c r="O16" s="22">
        <f t="shared" si="5"/>
        <v>190.71967681750291</v>
      </c>
      <c r="P16" s="22">
        <f t="shared" si="5"/>
        <v>178.10958371410996</v>
      </c>
      <c r="Q16" s="22">
        <f t="shared" si="5"/>
        <v>160.61135883986589</v>
      </c>
      <c r="R16" s="22">
        <f t="shared" si="5"/>
        <v>146.01207025756602</v>
      </c>
      <c r="S16" s="22">
        <f t="shared" si="5"/>
        <v>149.77055775592027</v>
      </c>
      <c r="T16" s="22">
        <f t="shared" si="5"/>
        <v>148.70554737180728</v>
      </c>
    </row>
    <row r="17" spans="1:20" x14ac:dyDescent="0.25">
      <c r="B17" s="8" t="s">
        <v>14</v>
      </c>
      <c r="C17" s="79">
        <f>'Base Year Population'!C27</f>
        <v>250</v>
      </c>
      <c r="D17" s="22">
        <f t="shared" si="4"/>
        <v>227.80763999999999</v>
      </c>
      <c r="E17" s="22">
        <f t="shared" si="4"/>
        <v>213.72653807612693</v>
      </c>
      <c r="F17" s="22">
        <f t="shared" si="4"/>
        <v>200.95240547489604</v>
      </c>
      <c r="G17" s="22">
        <f t="shared" si="4"/>
        <v>183.67121581369648</v>
      </c>
      <c r="H17" s="22">
        <f t="shared" si="4"/>
        <v>181.93813669228325</v>
      </c>
      <c r="I17" s="22">
        <f t="shared" si="4"/>
        <v>180.49677374552891</v>
      </c>
      <c r="J17" s="22">
        <f t="shared" si="4"/>
        <v>182.19982135204603</v>
      </c>
      <c r="L17" s="8" t="s">
        <v>14</v>
      </c>
      <c r="M17" s="80">
        <f>'Base Year Population'!D27</f>
        <v>240</v>
      </c>
      <c r="N17" s="22">
        <f t="shared" si="5"/>
        <v>222.8553</v>
      </c>
      <c r="O17" s="22">
        <f t="shared" si="5"/>
        <v>208.7561534697054</v>
      </c>
      <c r="P17" s="22">
        <f t="shared" si="5"/>
        <v>190.90478520115121</v>
      </c>
      <c r="Q17" s="22">
        <f t="shared" si="5"/>
        <v>178.56923759664937</v>
      </c>
      <c r="R17" s="22">
        <f t="shared" si="5"/>
        <v>161.14520678459377</v>
      </c>
      <c r="S17" s="22">
        <f t="shared" si="5"/>
        <v>146.34792584842941</v>
      </c>
      <c r="T17" s="22">
        <f t="shared" si="5"/>
        <v>149.77131078211869</v>
      </c>
    </row>
    <row r="18" spans="1:20" x14ac:dyDescent="0.25">
      <c r="B18" s="8" t="s">
        <v>15</v>
      </c>
      <c r="C18" s="79">
        <f>'Base Year Population'!C28</f>
        <v>220</v>
      </c>
      <c r="D18" s="22">
        <f t="shared" si="4"/>
        <v>243.05199999999999</v>
      </c>
      <c r="E18" s="22">
        <f t="shared" si="4"/>
        <v>223.38516807648045</v>
      </c>
      <c r="F18" s="22">
        <f t="shared" si="4"/>
        <v>210.5178934643107</v>
      </c>
      <c r="G18" s="22">
        <f t="shared" si="4"/>
        <v>198.40225750581004</v>
      </c>
      <c r="H18" s="22">
        <f t="shared" si="4"/>
        <v>181.58748673482069</v>
      </c>
      <c r="I18" s="22">
        <f t="shared" si="4"/>
        <v>179.7592583125076</v>
      </c>
      <c r="J18" s="22">
        <f t="shared" si="4"/>
        <v>177.96389871280553</v>
      </c>
      <c r="L18" s="8" t="s">
        <v>15</v>
      </c>
      <c r="M18" s="80">
        <f>'Base Year Population'!D28</f>
        <v>210</v>
      </c>
      <c r="N18" s="22">
        <f t="shared" si="5"/>
        <v>233.32991999999999</v>
      </c>
      <c r="O18" s="22">
        <f t="shared" si="5"/>
        <v>218.52896877046999</v>
      </c>
      <c r="P18" s="22">
        <f t="shared" si="5"/>
        <v>205.62212850002444</v>
      </c>
      <c r="Q18" s="22">
        <f t="shared" si="5"/>
        <v>188.48214463051951</v>
      </c>
      <c r="R18" s="22">
        <f t="shared" si="5"/>
        <v>176.54338988107571</v>
      </c>
      <c r="S18" s="22">
        <f t="shared" si="5"/>
        <v>159.21534307679249</v>
      </c>
      <c r="T18" s="22">
        <f t="shared" si="5"/>
        <v>144.2942547507125</v>
      </c>
    </row>
    <row r="19" spans="1:20" x14ac:dyDescent="0.25">
      <c r="B19" s="8" t="s">
        <v>16</v>
      </c>
      <c r="C19" s="79">
        <f>'Base Year Population'!C29</f>
        <v>175</v>
      </c>
      <c r="D19" s="22">
        <f t="shared" si="4"/>
        <v>199.98396</v>
      </c>
      <c r="E19" s="22">
        <f t="shared" si="4"/>
        <v>222.56211673238352</v>
      </c>
      <c r="F19" s="22">
        <f t="shared" si="4"/>
        <v>205.50318805657056</v>
      </c>
      <c r="G19" s="22">
        <f t="shared" si="4"/>
        <v>194.29050422652318</v>
      </c>
      <c r="H19" s="22">
        <f t="shared" si="4"/>
        <v>183.57353288327869</v>
      </c>
      <c r="I19" s="22">
        <f t="shared" si="4"/>
        <v>168.21879049039407</v>
      </c>
      <c r="J19" s="22">
        <f t="shared" si="4"/>
        <v>166.56609531040883</v>
      </c>
      <c r="L19" s="8" t="s">
        <v>16</v>
      </c>
      <c r="M19" s="80">
        <f>'Base Year Population'!D29</f>
        <v>185</v>
      </c>
      <c r="N19" s="22">
        <f t="shared" si="5"/>
        <v>196.01683499999999</v>
      </c>
      <c r="O19" s="22">
        <f t="shared" si="5"/>
        <v>219.21419472891611</v>
      </c>
      <c r="P19" s="22">
        <f t="shared" si="5"/>
        <v>206.1121547346203</v>
      </c>
      <c r="Q19" s="22">
        <f t="shared" si="5"/>
        <v>194.43322361206125</v>
      </c>
      <c r="R19" s="22">
        <f t="shared" si="5"/>
        <v>178.56411450377175</v>
      </c>
      <c r="S19" s="22">
        <f t="shared" si="5"/>
        <v>167.35679018266978</v>
      </c>
      <c r="T19" s="22">
        <f t="shared" si="5"/>
        <v>150.88358302470894</v>
      </c>
    </row>
    <row r="20" spans="1:20" x14ac:dyDescent="0.25">
      <c r="B20" s="8" t="s">
        <v>17</v>
      </c>
      <c r="C20" s="79">
        <f>'Base Year Population'!C30</f>
        <v>125</v>
      </c>
      <c r="D20" s="22">
        <f t="shared" si="4"/>
        <v>149.03314999999998</v>
      </c>
      <c r="E20" s="22">
        <f t="shared" si="4"/>
        <v>171.39077452540232</v>
      </c>
      <c r="F20" s="22">
        <f t="shared" si="4"/>
        <v>191.66391621605737</v>
      </c>
      <c r="G20" s="22">
        <f t="shared" si="4"/>
        <v>177.68485711974003</v>
      </c>
      <c r="H20" s="22">
        <f t="shared" si="4"/>
        <v>168.59405295037681</v>
      </c>
      <c r="I20" s="22">
        <f t="shared" si="4"/>
        <v>159.74550901044276</v>
      </c>
      <c r="J20" s="22">
        <f t="shared" si="4"/>
        <v>146.7154336506631</v>
      </c>
      <c r="L20" s="8" t="s">
        <v>17</v>
      </c>
      <c r="M20" s="80">
        <f>'Base Year Population'!D30</f>
        <v>150</v>
      </c>
      <c r="N20" s="22">
        <f t="shared" si="5"/>
        <v>162.072025</v>
      </c>
      <c r="O20" s="22">
        <f t="shared" si="5"/>
        <v>172.67688272419107</v>
      </c>
      <c r="P20" s="22">
        <f t="shared" si="5"/>
        <v>193.90544847297679</v>
      </c>
      <c r="Q20" s="22">
        <f t="shared" si="5"/>
        <v>182.92317922718058</v>
      </c>
      <c r="R20" s="22">
        <f t="shared" si="5"/>
        <v>173.06438276649698</v>
      </c>
      <c r="S20" s="22">
        <f t="shared" si="5"/>
        <v>159.28975864118422</v>
      </c>
      <c r="T20" s="22">
        <f t="shared" si="5"/>
        <v>149.54114441722066</v>
      </c>
    </row>
    <row r="21" spans="1:20" x14ac:dyDescent="0.25">
      <c r="B21" s="8" t="s">
        <v>18</v>
      </c>
      <c r="C21" s="79">
        <f>'Base Year Population'!C31</f>
        <v>75</v>
      </c>
      <c r="D21" s="22">
        <f t="shared" si="4"/>
        <v>94.134374999999991</v>
      </c>
      <c r="E21" s="22">
        <f t="shared" si="4"/>
        <v>113.04696998951854</v>
      </c>
      <c r="F21" s="22">
        <f t="shared" si="4"/>
        <v>130.8333239829426</v>
      </c>
      <c r="G21" s="22">
        <f t="shared" si="4"/>
        <v>147.16403073508386</v>
      </c>
      <c r="H21" s="22">
        <f t="shared" si="4"/>
        <v>137.18570538807327</v>
      </c>
      <c r="I21" s="22">
        <f t="shared" si="4"/>
        <v>130.82451213623327</v>
      </c>
      <c r="J21" s="22">
        <f t="shared" si="4"/>
        <v>124.53803491108363</v>
      </c>
      <c r="L21" s="8" t="s">
        <v>18</v>
      </c>
      <c r="M21" s="80">
        <f>'Base Year Population'!D31</f>
        <v>100</v>
      </c>
      <c r="N21" s="22">
        <f t="shared" si="5"/>
        <v>116.643225</v>
      </c>
      <c r="O21" s="22">
        <f t="shared" si="5"/>
        <v>126.8435572047385</v>
      </c>
      <c r="P21" s="22">
        <f t="shared" si="5"/>
        <v>135.90132198174484</v>
      </c>
      <c r="Q21" s="22">
        <f t="shared" si="5"/>
        <v>153.39047902340747</v>
      </c>
      <c r="R21" s="22">
        <f t="shared" si="5"/>
        <v>145.40315200277234</v>
      </c>
      <c r="S21" s="22">
        <f t="shared" si="5"/>
        <v>138.16991699509609</v>
      </c>
      <c r="T21" s="22">
        <f t="shared" si="5"/>
        <v>127.6860105725238</v>
      </c>
    </row>
    <row r="22" spans="1:20" x14ac:dyDescent="0.25">
      <c r="B22" s="9" t="s">
        <v>19</v>
      </c>
      <c r="C22" s="79">
        <f>'Base Year Population'!C32</f>
        <v>15</v>
      </c>
      <c r="D22" s="34">
        <f>C21+C65+C110+(C22*Mortality!F26)</f>
        <v>31.736999999999998</v>
      </c>
      <c r="E22" s="34">
        <f>D21+D65+D110+(D22*Mortality!G26)</f>
        <v>43.922802768750003</v>
      </c>
      <c r="F22" s="34">
        <f>E21+E65+E110+(E22*Mortality!H26)</f>
        <v>56.14648605145495</v>
      </c>
      <c r="G22" s="34">
        <f>F21+F65+F110+(F22*Mortality!I26)</f>
        <v>68.909060581440912</v>
      </c>
      <c r="H22" s="34">
        <f>G21+G65+G110+(G22*Mortality!J26)</f>
        <v>82.238833638617606</v>
      </c>
      <c r="I22" s="34">
        <f>H21+H65+H110+(H22*Mortality!K26)</f>
        <v>85.11031348741443</v>
      </c>
      <c r="J22" s="34">
        <f>I21+I65+I110+(I22*Mortality!L26)</f>
        <v>86.993261117244984</v>
      </c>
      <c r="L22" s="9" t="s">
        <v>19</v>
      </c>
      <c r="M22" s="80">
        <f>'Base Year Population'!D32</f>
        <v>30</v>
      </c>
      <c r="N22" s="34">
        <f>M21+M65+M110+(M22*Mortality!N26)</f>
        <v>56.366</v>
      </c>
      <c r="O22" s="34">
        <f>N21+N65+N110+(N22*Mortality!O26)</f>
        <v>71.802347531699994</v>
      </c>
      <c r="P22" s="34">
        <f>O21+O65+O110+(O22*Mortality!P26)</f>
        <v>82.826441951739412</v>
      </c>
      <c r="Q22" s="34">
        <f>P21+P65+P110+(P22*Mortality!Q26)</f>
        <v>93.118143370199235</v>
      </c>
      <c r="R22" s="34">
        <f>Q21+Q65+Q110+(Q22*Mortality!R26)</f>
        <v>108.66159431987171</v>
      </c>
      <c r="S22" s="34">
        <f>R21+R65+R110+(R22*Mortality!S26)</f>
        <v>112.54066965074151</v>
      </c>
      <c r="T22" s="34">
        <f>S21+S65+S110+(S22*Mortality!T26)</f>
        <v>114.09446220103098</v>
      </c>
    </row>
    <row r="23" spans="1:20" x14ac:dyDescent="0.25">
      <c r="B23" s="10" t="s">
        <v>20</v>
      </c>
      <c r="C23" s="25">
        <f>'Base Year Population'!I33</f>
        <v>0</v>
      </c>
      <c r="D23" s="26">
        <f>SUM(D4:D22)</f>
        <v>3075.0308423011088</v>
      </c>
      <c r="E23" s="26">
        <f t="shared" ref="E23:J23" si="6">SUM(E4:E22)</f>
        <v>3095.039258327603</v>
      </c>
      <c r="F23" s="26">
        <f t="shared" si="6"/>
        <v>3112.1350607684635</v>
      </c>
      <c r="G23" s="26">
        <f t="shared" si="6"/>
        <v>3126.1522583524807</v>
      </c>
      <c r="H23" s="26">
        <f t="shared" si="6"/>
        <v>3139.2891407508682</v>
      </c>
      <c r="I23" s="26">
        <f t="shared" si="6"/>
        <v>3154.7569137018959</v>
      </c>
      <c r="J23" s="26">
        <f t="shared" si="6"/>
        <v>3170.0212462508957</v>
      </c>
      <c r="K23" s="27"/>
      <c r="L23" s="28" t="s">
        <v>20</v>
      </c>
      <c r="M23" s="25">
        <f>'Base Year Population'!J33</f>
        <v>0</v>
      </c>
      <c r="N23" s="26">
        <f>SUM(N4:N22)</f>
        <v>2924.9953037164078</v>
      </c>
      <c r="O23" s="26">
        <f t="shared" ref="O23:T23" si="7">SUM(O4:O22)</f>
        <v>2904.9099821694635</v>
      </c>
      <c r="P23" s="26">
        <f t="shared" si="7"/>
        <v>2887.7945240608333</v>
      </c>
      <c r="Q23" s="26">
        <f t="shared" si="7"/>
        <v>2873.8785985660456</v>
      </c>
      <c r="R23" s="26">
        <f t="shared" si="7"/>
        <v>2860.7909059793637</v>
      </c>
      <c r="S23" s="26">
        <f t="shared" si="7"/>
        <v>2845.462192279962</v>
      </c>
      <c r="T23" s="26">
        <f t="shared" si="7"/>
        <v>2829.7122589485357</v>
      </c>
    </row>
    <row r="24" spans="1:20" x14ac:dyDescent="0.25">
      <c r="B24" s="10"/>
      <c r="C24" s="24"/>
      <c r="D24" s="24"/>
      <c r="E24" s="24"/>
      <c r="F24" s="24"/>
      <c r="G24" s="24"/>
      <c r="H24" s="24"/>
      <c r="I24" s="24"/>
      <c r="J24" s="11"/>
      <c r="L24" s="10"/>
      <c r="M24" s="24"/>
      <c r="N24" s="24"/>
      <c r="O24" s="24"/>
      <c r="P24" s="24"/>
      <c r="Q24" s="24"/>
      <c r="R24" s="24"/>
      <c r="S24" s="24"/>
      <c r="T24" s="29"/>
    </row>
    <row r="25" spans="1:20" x14ac:dyDescent="0.25">
      <c r="A25" s="13" t="s">
        <v>40</v>
      </c>
      <c r="C25" s="13"/>
      <c r="D25" s="13"/>
      <c r="E25" s="13"/>
      <c r="F25" s="13"/>
      <c r="G25" s="13"/>
      <c r="H25" s="13"/>
      <c r="I25" s="13"/>
      <c r="K25" s="13" t="s">
        <v>40</v>
      </c>
      <c r="M25" s="13"/>
      <c r="N25" s="13"/>
      <c r="O25" s="13"/>
      <c r="P25" s="13"/>
      <c r="Q25" s="13"/>
      <c r="R25" s="13"/>
      <c r="S25" s="13"/>
      <c r="T25" s="30"/>
    </row>
    <row r="26" spans="1:20" x14ac:dyDescent="0.25">
      <c r="B26" s="21" t="s">
        <v>0</v>
      </c>
      <c r="C26" s="13" t="s">
        <v>41</v>
      </c>
      <c r="D26" s="13" t="s">
        <v>42</v>
      </c>
      <c r="E26" s="13" t="s">
        <v>43</v>
      </c>
      <c r="F26" s="13" t="s">
        <v>44</v>
      </c>
      <c r="G26" s="13" t="s">
        <v>45</v>
      </c>
      <c r="H26" s="13" t="s">
        <v>46</v>
      </c>
      <c r="I26" s="32" t="s">
        <v>51</v>
      </c>
      <c r="J26" s="12"/>
      <c r="L26" s="21" t="s">
        <v>21</v>
      </c>
      <c r="M26" s="13" t="s">
        <v>41</v>
      </c>
      <c r="N26" s="13" t="s">
        <v>42</v>
      </c>
      <c r="O26" s="13" t="s">
        <v>43</v>
      </c>
      <c r="P26" s="13" t="s">
        <v>44</v>
      </c>
      <c r="Q26" s="13" t="s">
        <v>45</v>
      </c>
      <c r="R26" s="13" t="s">
        <v>46</v>
      </c>
      <c r="S26" s="32" t="s">
        <v>51</v>
      </c>
      <c r="T26" s="32"/>
    </row>
    <row r="27" spans="1:20" x14ac:dyDescent="0.25">
      <c r="B27" t="s">
        <v>4</v>
      </c>
      <c r="C27" s="19">
        <f>AVERAGE(M7:N7)*(C38/1000)*(1-Fertility!$J$4)*5</f>
        <v>1.4202765719999999</v>
      </c>
      <c r="D27" s="19">
        <f>AVERAGE(N7:O7)*(D38/1000)*(1-Fertility!$J$4)*5</f>
        <v>1.3989436353337303</v>
      </c>
      <c r="E27" s="19">
        <f>AVERAGE(O7:P7)*(E38/1000)*(1-Fertility!$J$4)*5</f>
        <v>1.3430280508737447</v>
      </c>
      <c r="F27" s="19">
        <f>AVERAGE(P7:Q7)*(F38/1000)*(1-Fertility!$J$4)*5</f>
        <v>1.3351407257568888</v>
      </c>
      <c r="G27" s="19">
        <f>AVERAGE(Q7:R7)*(G38/1000)*(1-Fertility!$J$4)*5</f>
        <v>1.3450398777224029</v>
      </c>
      <c r="H27" s="19">
        <f>AVERAGE(R7:S7)*(H38/1000)*(1-Fertility!$J$4)*5</f>
        <v>1.3763196875129085</v>
      </c>
      <c r="I27" s="19">
        <f>AVERAGE(S7:T7)*(I38/1000)*(1-Fertility!$J$4)*5</f>
        <v>1.4296005843882222</v>
      </c>
      <c r="L27" t="s">
        <v>4</v>
      </c>
      <c r="M27" s="19">
        <f>AVERAGE(M7:N7)*(C38/1000)*(Fertility!$J$4)*5</f>
        <v>1.3110245279999999</v>
      </c>
      <c r="N27" s="19">
        <f>AVERAGE(N7:O7)*(D38/1000)*(Fertility!$J$4)*5</f>
        <v>1.2913325864619045</v>
      </c>
      <c r="O27" s="19">
        <f>AVERAGE(O7:P7)*(E38/1000)*(Fertility!$J$4)*5</f>
        <v>1.2397182008065335</v>
      </c>
      <c r="P27" s="19">
        <f>AVERAGE(P7:Q7)*(F38/1000)*(Fertility!$J$4)*5</f>
        <v>1.2324375930063587</v>
      </c>
      <c r="Q27" s="19">
        <f>AVERAGE(Q7:R7)*(G38/1000)*(Fertility!$J$4)*5</f>
        <v>1.2415752717437565</v>
      </c>
      <c r="R27" s="19">
        <f>AVERAGE(R7:S7)*(H38/1000)*(Fertility!$J$4)*5</f>
        <v>1.2704489423196081</v>
      </c>
      <c r="S27" s="19">
        <f>AVERAGE(S7:T7)*(I38/1000)*(Fertility!$J$4)*5</f>
        <v>1.3196313086660514</v>
      </c>
      <c r="T27" s="19"/>
    </row>
    <row r="28" spans="1:20" x14ac:dyDescent="0.25">
      <c r="B28" t="s">
        <v>5</v>
      </c>
      <c r="C28" s="19">
        <f>AVERAGE(M8:N8)*(C39/1000)*(1-Fertility!$J$4)*5</f>
        <v>13.812643</v>
      </c>
      <c r="D28" s="19">
        <f>AVERAGE(N8:O8)*(D39/1000)*(1-Fertility!$J$4)*5</f>
        <v>14.513160759240005</v>
      </c>
      <c r="E28" s="19">
        <f>AVERAGE(O8:P8)*(E39/1000)*(1-Fertility!$J$4)*5</f>
        <v>14.578010711649874</v>
      </c>
      <c r="F28" s="19">
        <f>AVERAGE(P8:Q8)*(F39/1000)*(1-Fertility!$J$4)*5</f>
        <v>14.196285162314066</v>
      </c>
      <c r="G28" s="19">
        <f>AVERAGE(Q8:R8)*(G39/1000)*(1-Fertility!$J$4)*5</f>
        <v>14.274701123382489</v>
      </c>
      <c r="H28" s="19">
        <f>AVERAGE(R8:S8)*(H39/1000)*(1-Fertility!$J$4)*5</f>
        <v>14.506070766055219</v>
      </c>
      <c r="I28" s="19">
        <f>AVERAGE(S8:T8)*(I39/1000)*(1-Fertility!$J$4)*5</f>
        <v>14.925909163718899</v>
      </c>
      <c r="L28" t="s">
        <v>5</v>
      </c>
      <c r="M28" s="19">
        <f>AVERAGE(M8:N8)*(C39/1000)*(Fertility!$J$4)*5</f>
        <v>12.750131999999999</v>
      </c>
      <c r="N28" s="19">
        <f>AVERAGE(N8:O8)*(D39/1000)*(Fertility!$J$4)*5</f>
        <v>13.396763777760004</v>
      </c>
      <c r="O28" s="19">
        <f>AVERAGE(O8:P8)*(E39/1000)*(Fertility!$J$4)*5</f>
        <v>13.456625272292191</v>
      </c>
      <c r="P28" s="19">
        <f>AVERAGE(P8:Q8)*(F39/1000)*(Fertility!$J$4)*5</f>
        <v>13.104263226751447</v>
      </c>
      <c r="Q28" s="19">
        <f>AVERAGE(Q8:R8)*(G39/1000)*(Fertility!$J$4)*5</f>
        <v>13.176647190814602</v>
      </c>
      <c r="R28" s="19">
        <f>AVERAGE(R8:S8)*(H39/1000)*(Fertility!$J$4)*5</f>
        <v>13.390219168666356</v>
      </c>
      <c r="S28" s="19">
        <f>AVERAGE(S8:T8)*(I39/1000)*(Fertility!$J$4)*5</f>
        <v>13.777762304971288</v>
      </c>
      <c r="T28" s="19"/>
    </row>
    <row r="29" spans="1:20" x14ac:dyDescent="0.25">
      <c r="B29" t="s">
        <v>6</v>
      </c>
      <c r="C29" s="19">
        <f>AVERAGE(M9:N9)*(C40/1000)*(1-Fertility!$J$4)*5</f>
        <v>34.565325411089873</v>
      </c>
      <c r="D29" s="19">
        <f>AVERAGE(N9:O9)*(D40/1000)*(1-Fertility!$J$4)*5</f>
        <v>35.504399243808862</v>
      </c>
      <c r="E29" s="19">
        <f>AVERAGE(O9:P9)*(E40/1000)*(1-Fertility!$J$4)*5</f>
        <v>38.708731661421524</v>
      </c>
      <c r="F29" s="19">
        <f>AVERAGE(P9:Q9)*(F40/1000)*(1-Fertility!$J$4)*5</f>
        <v>39.650918918335833</v>
      </c>
      <c r="G29" s="19">
        <f>AVERAGE(Q9:R9)*(G40/1000)*(1-Fertility!$J$4)*5</f>
        <v>39.065954966089372</v>
      </c>
      <c r="H29" s="19">
        <f>AVERAGE(R9:S9)*(H40/1000)*(1-Fertility!$J$4)*5</f>
        <v>39.42365819109483</v>
      </c>
      <c r="I29" s="19">
        <f>AVERAGE(S9:T9)*(I40/1000)*(1-Fertility!$J$4)*5</f>
        <v>39.835431111164958</v>
      </c>
      <c r="L29" t="s">
        <v>6</v>
      </c>
      <c r="M29" s="19">
        <f>AVERAGE(M9:N9)*(C40/1000)*(Fertility!$J$4)*5</f>
        <v>31.90645422562142</v>
      </c>
      <c r="N29" s="19">
        <f>AVERAGE(N9:O9)*(D40/1000)*(Fertility!$J$4)*5</f>
        <v>32.77329160966972</v>
      </c>
      <c r="O29" s="19">
        <f>AVERAGE(O9:P9)*(E40/1000)*(Fertility!$J$4)*5</f>
        <v>35.731136918235251</v>
      </c>
      <c r="P29" s="19">
        <f>AVERAGE(P9:Q9)*(F40/1000)*(Fertility!$J$4)*5</f>
        <v>36.600848232309993</v>
      </c>
      <c r="Q29" s="19">
        <f>AVERAGE(Q9:R9)*(G40/1000)*(Fertility!$J$4)*5</f>
        <v>36.060881507159415</v>
      </c>
      <c r="R29" s="19">
        <f>AVERAGE(R9:S9)*(H40/1000)*(Fertility!$J$4)*5</f>
        <v>36.391069099472148</v>
      </c>
      <c r="S29" s="19">
        <f>AVERAGE(S9:T9)*(I40/1000)*(Fertility!$J$4)*5</f>
        <v>36.771167179536889</v>
      </c>
      <c r="T29" s="19"/>
    </row>
    <row r="30" spans="1:20" x14ac:dyDescent="0.25">
      <c r="B30" t="s">
        <v>7</v>
      </c>
      <c r="C30" s="19">
        <f>AVERAGE(M10:N10)*(C41/1000)*(1-Fertility!$J$4)*5</f>
        <v>46.868089957561729</v>
      </c>
      <c r="D30" s="19">
        <f>AVERAGE(N10:O10)*(D41/1000)*(1-Fertility!$J$4)*5</f>
        <v>46.148804952815603</v>
      </c>
      <c r="E30" s="19">
        <f>AVERAGE(O10:P10)*(E41/1000)*(1-Fertility!$J$4)*5</f>
        <v>48.656311281754412</v>
      </c>
      <c r="F30" s="19">
        <f>AVERAGE(P10:Q10)*(F41/1000)*(1-Fertility!$J$4)*5</f>
        <v>53.603883539322688</v>
      </c>
      <c r="G30" s="19">
        <f>AVERAGE(Q10:R10)*(G41/1000)*(1-Fertility!$J$4)*5</f>
        <v>55.094225335364193</v>
      </c>
      <c r="H30" s="19">
        <f>AVERAGE(R10:S10)*(H41/1000)*(1-Fertility!$J$4)*5</f>
        <v>54.100594938726196</v>
      </c>
      <c r="I30" s="19">
        <f>AVERAGE(S10:T10)*(I41/1000)*(1-Fertility!$J$4)*5</f>
        <v>53.977770110546437</v>
      </c>
      <c r="L30" t="s">
        <v>7</v>
      </c>
      <c r="M30" s="19">
        <f>AVERAGE(M10:N10)*(C41/1000)*(Fertility!$J$4)*5</f>
        <v>43.262852268518508</v>
      </c>
      <c r="N30" s="19">
        <f>AVERAGE(N10:O10)*(D41/1000)*(Fertility!$J$4)*5</f>
        <v>42.598896879522094</v>
      </c>
      <c r="O30" s="19">
        <f>AVERAGE(O10:P10)*(E41/1000)*(Fertility!$J$4)*5</f>
        <v>44.913518106234839</v>
      </c>
      <c r="P30" s="19">
        <f>AVERAGE(P10:Q10)*(F41/1000)*(Fertility!$J$4)*5</f>
        <v>49.480507882451704</v>
      </c>
      <c r="Q30" s="19">
        <f>AVERAGE(Q10:R10)*(G41/1000)*(Fertility!$J$4)*5</f>
        <v>50.856208001874634</v>
      </c>
      <c r="R30" s="19">
        <f>AVERAGE(R10:S10)*(H41/1000)*(Fertility!$J$4)*5</f>
        <v>49.939010712670324</v>
      </c>
      <c r="S30" s="19">
        <f>AVERAGE(S10:T10)*(I41/1000)*(Fertility!$J$4)*5</f>
        <v>49.825633948196703</v>
      </c>
      <c r="T30" s="19"/>
    </row>
    <row r="31" spans="1:20" x14ac:dyDescent="0.25">
      <c r="B31" t="s">
        <v>8</v>
      </c>
      <c r="C31" s="19">
        <f>AVERAGE(M11:N11)*(C42/1000)*(1-Fertility!$J$4)*5</f>
        <v>27.710864999999995</v>
      </c>
      <c r="D31" s="19">
        <f>AVERAGE(N11:O11)*(D42/1000)*(1-Fertility!$J$4)*5</f>
        <v>27.984157180473002</v>
      </c>
      <c r="E31" s="19">
        <f>AVERAGE(O11:P11)*(E42/1000)*(1-Fertility!$J$4)*5</f>
        <v>28.116204182273528</v>
      </c>
      <c r="F31" s="19">
        <f>AVERAGE(P11:Q11)*(F42/1000)*(1-Fertility!$J$4)*5</f>
        <v>29.937261303591551</v>
      </c>
      <c r="G31" s="19">
        <f>AVERAGE(Q11:R11)*(G42/1000)*(1-Fertility!$J$4)*5</f>
        <v>33.133405393023125</v>
      </c>
      <c r="H31" s="19">
        <f>AVERAGE(R11:S11)*(H42/1000)*(1-Fertility!$J$4)*5</f>
        <v>34.050733831371886</v>
      </c>
      <c r="I31" s="19">
        <f>AVERAGE(S11:T11)*(I42/1000)*(1-Fertility!$J$4)*5</f>
        <v>33.24316847644306</v>
      </c>
      <c r="L31" t="s">
        <v>8</v>
      </c>
      <c r="M31" s="19">
        <f>AVERAGE(M11:N11)*(C42/1000)*(Fertility!$J$4)*5</f>
        <v>25.579259999999998</v>
      </c>
      <c r="N31" s="19">
        <f>AVERAGE(N11:O11)*(D42/1000)*(Fertility!$J$4)*5</f>
        <v>25.831529705051999</v>
      </c>
      <c r="O31" s="19">
        <f>AVERAGE(O11:P11)*(E42/1000)*(Fertility!$J$4)*5</f>
        <v>25.95341924517556</v>
      </c>
      <c r="P31" s="19">
        <f>AVERAGE(P11:Q11)*(F42/1000)*(Fertility!$J$4)*5</f>
        <v>27.63439504946912</v>
      </c>
      <c r="Q31" s="19">
        <f>AVERAGE(Q11:R11)*(G42/1000)*(Fertility!$J$4)*5</f>
        <v>30.584681901252114</v>
      </c>
      <c r="R31" s="19">
        <f>AVERAGE(R11:S11)*(H42/1000)*(Fertility!$J$4)*5</f>
        <v>31.431446613574046</v>
      </c>
      <c r="S31" s="19">
        <f>AVERAGE(S11:T11)*(I42/1000)*(Fertility!$J$4)*5</f>
        <v>30.686001670562824</v>
      </c>
      <c r="T31" s="19"/>
    </row>
    <row r="32" spans="1:20" x14ac:dyDescent="0.25">
      <c r="B32" t="s">
        <v>9</v>
      </c>
      <c r="C32" s="19">
        <f>AVERAGE(M12:N12)*(C43/1000)*(1-Fertility!$J$4)*5</f>
        <v>7.7251705971959996</v>
      </c>
      <c r="D32" s="19">
        <f>AVERAGE(N12:O12)*(D43/1000)*(1-Fertility!$J$4)*5</f>
        <v>7.463118741526074</v>
      </c>
      <c r="E32" s="19">
        <f>AVERAGE(O12:P12)*(E43/1000)*(1-Fertility!$J$4)*5</f>
        <v>7.5997387485895285</v>
      </c>
      <c r="F32" s="19">
        <f>AVERAGE(P12:Q12)*(F43/1000)*(1-Fertility!$J$4)*5</f>
        <v>7.6629803579580731</v>
      </c>
      <c r="G32" s="19">
        <f>AVERAGE(Q12:R12)*(G43/1000)*(1-Fertility!$J$4)*5</f>
        <v>8.1690881119036067</v>
      </c>
      <c r="H32" s="19">
        <f>AVERAGE(R12:S12)*(H43/1000)*(1-Fertility!$J$4)*5</f>
        <v>9.0306654201676011</v>
      </c>
      <c r="I32" s="19">
        <f>AVERAGE(S12:T12)*(I43/1000)*(1-Fertility!$J$4)*5</f>
        <v>9.2468496943871017</v>
      </c>
      <c r="L32" t="s">
        <v>9</v>
      </c>
      <c r="M32" s="19">
        <f>AVERAGE(M12:N12)*(C43/1000)*(Fertility!$J$4)*5</f>
        <v>7.130926705103998</v>
      </c>
      <c r="N32" s="19">
        <f>AVERAGE(N12:O12)*(D43/1000)*(Fertility!$J$4)*5</f>
        <v>6.8890326844856054</v>
      </c>
      <c r="O32" s="19">
        <f>AVERAGE(O12:P12)*(E43/1000)*(Fertility!$J$4)*5</f>
        <v>7.0151434602364882</v>
      </c>
      <c r="P32" s="19">
        <f>AVERAGE(P12:Q12)*(F43/1000)*(Fertility!$J$4)*5</f>
        <v>7.073520330422836</v>
      </c>
      <c r="Q32" s="19">
        <f>AVERAGE(Q12:R12)*(G43/1000)*(Fertility!$J$4)*5</f>
        <v>7.5406967186802509</v>
      </c>
      <c r="R32" s="19">
        <f>AVERAGE(R12:S12)*(H43/1000)*(Fertility!$J$4)*5</f>
        <v>8.3359988493854793</v>
      </c>
      <c r="S32" s="19">
        <f>AVERAGE(S12:T12)*(I43/1000)*(Fertility!$J$4)*5</f>
        <v>8.5355535640496321</v>
      </c>
      <c r="T32" s="19"/>
    </row>
    <row r="33" spans="1:20" x14ac:dyDescent="0.25">
      <c r="B33" t="s">
        <v>10</v>
      </c>
      <c r="C33" s="19">
        <f>AVERAGE(M13:N13)*(C44/1000)*(1-Fertility!$J$4)*5</f>
        <v>0.86905421326100007</v>
      </c>
      <c r="D33" s="19">
        <f>AVERAGE(N13:O13)*(D44/1000)*(1-Fertility!$J$4)*5</f>
        <v>0.78767150486028314</v>
      </c>
      <c r="E33" s="19">
        <f>AVERAGE(O13:P13)*(E44/1000)*(1-Fertility!$J$4)*5</f>
        <v>0.7651096373561781</v>
      </c>
      <c r="F33" s="19">
        <f>AVERAGE(P13:Q13)*(F44/1000)*(1-Fertility!$J$4)*5</f>
        <v>0.78086670100387012</v>
      </c>
      <c r="G33" s="19">
        <f>AVERAGE(Q13:R13)*(G44/1000)*(1-Fertility!$J$4)*5</f>
        <v>0.78798481333929371</v>
      </c>
      <c r="H33" s="19">
        <f>AVERAGE(R13:S13)*(H44/1000)*(1-Fertility!$J$4)*5</f>
        <v>0.83945532352870045</v>
      </c>
      <c r="I33" s="19">
        <f>AVERAGE(S13:T13)*(I44/1000)*(1-Fertility!$J$4)*5</f>
        <v>0.9258522076160256</v>
      </c>
      <c r="L33" t="s">
        <v>10</v>
      </c>
      <c r="M33" s="19">
        <f>AVERAGE(M13:N13)*(C44/1000)*(Fertility!$J$4)*5</f>
        <v>0.80220388916399998</v>
      </c>
      <c r="N33" s="19">
        <f>AVERAGE(N13:O13)*(D44/1000)*(Fertility!$J$4)*5</f>
        <v>0.72708138910179965</v>
      </c>
      <c r="O33" s="19">
        <f>AVERAGE(O13:P13)*(E44/1000)*(Fertility!$J$4)*5</f>
        <v>0.7062550498672413</v>
      </c>
      <c r="P33" s="19">
        <f>AVERAGE(P13:Q13)*(F44/1000)*(Fertility!$J$4)*5</f>
        <v>0.72080003169588003</v>
      </c>
      <c r="Q33" s="19">
        <f>AVERAGE(Q13:R13)*(G44/1000)*(Fertility!$J$4)*5</f>
        <v>0.72737059692857886</v>
      </c>
      <c r="R33" s="19">
        <f>AVERAGE(R13:S13)*(H44/1000)*(Fertility!$J$4)*5</f>
        <v>0.77488183710341563</v>
      </c>
      <c r="S33" s="19">
        <f>AVERAGE(S13:T13)*(I44/1000)*(Fertility!$J$4)*5</f>
        <v>0.8546328070301773</v>
      </c>
      <c r="T33" s="19"/>
    </row>
    <row r="34" spans="1:20" x14ac:dyDescent="0.25">
      <c r="A34" s="13"/>
      <c r="B34" s="13" t="s">
        <v>20</v>
      </c>
      <c r="C34" s="20">
        <f>SUM(C27:C33)</f>
        <v>132.9714247511086</v>
      </c>
      <c r="D34" s="20">
        <f t="shared" ref="D34:I34" si="8">SUM(D27:D33)</f>
        <v>133.80025601805755</v>
      </c>
      <c r="E34" s="20">
        <f t="shared" si="8"/>
        <v>139.76713427391877</v>
      </c>
      <c r="F34" s="20">
        <f t="shared" si="8"/>
        <v>147.16733670828299</v>
      </c>
      <c r="G34" s="20">
        <f t="shared" si="8"/>
        <v>151.87039962082451</v>
      </c>
      <c r="H34" s="20">
        <f t="shared" si="8"/>
        <v>153.32749815845733</v>
      </c>
      <c r="I34" s="20">
        <f t="shared" si="8"/>
        <v>153.58458134826469</v>
      </c>
      <c r="J34" s="13"/>
      <c r="K34" s="13"/>
      <c r="L34" s="13" t="s">
        <v>20</v>
      </c>
      <c r="M34" s="20">
        <f>SUM(M27:M33)</f>
        <v>122.74285361640794</v>
      </c>
      <c r="N34" s="20">
        <f t="shared" ref="N34:S34" si="9">SUM(N27:N33)</f>
        <v>123.50792863205311</v>
      </c>
      <c r="O34" s="20">
        <f t="shared" si="9"/>
        <v>129.01581625284811</v>
      </c>
      <c r="P34" s="20">
        <f t="shared" si="9"/>
        <v>135.84677234610734</v>
      </c>
      <c r="Q34" s="20">
        <f t="shared" si="9"/>
        <v>140.18806118845333</v>
      </c>
      <c r="R34" s="20">
        <f t="shared" si="9"/>
        <v>141.53307522319136</v>
      </c>
      <c r="S34" s="20">
        <f t="shared" si="9"/>
        <v>141.77038278301356</v>
      </c>
      <c r="T34" s="20"/>
    </row>
    <row r="35" spans="1:20" x14ac:dyDescent="0.25">
      <c r="C35" s="19"/>
      <c r="D35" s="19"/>
      <c r="E35" s="19"/>
      <c r="F35" s="19"/>
      <c r="G35" s="19"/>
      <c r="H35" s="36"/>
      <c r="M35" s="19"/>
      <c r="N35" s="19"/>
      <c r="O35" s="19"/>
      <c r="P35" s="19"/>
      <c r="Q35" s="19"/>
      <c r="R35" s="19"/>
      <c r="S35" s="19"/>
      <c r="T35" s="19"/>
    </row>
    <row r="36" spans="1:20" x14ac:dyDescent="0.25">
      <c r="B36" s="13" t="s">
        <v>71</v>
      </c>
      <c r="C36" s="13"/>
      <c r="D36" s="13"/>
      <c r="E36" s="13"/>
      <c r="F36" s="13"/>
      <c r="G36" s="13"/>
      <c r="H36" s="13"/>
      <c r="M36" s="19"/>
      <c r="N36" s="19"/>
      <c r="O36" s="19"/>
      <c r="P36" s="19"/>
      <c r="Q36" s="19"/>
      <c r="R36" s="19"/>
    </row>
    <row r="37" spans="1:20" x14ac:dyDescent="0.25">
      <c r="B37" s="13"/>
      <c r="C37" s="13" t="s">
        <v>41</v>
      </c>
      <c r="D37" s="13" t="s">
        <v>42</v>
      </c>
      <c r="E37" s="13" t="s">
        <v>43</v>
      </c>
      <c r="F37" s="13" t="s">
        <v>44</v>
      </c>
      <c r="G37" s="13" t="s">
        <v>45</v>
      </c>
      <c r="H37" s="13" t="s">
        <v>46</v>
      </c>
      <c r="I37" s="13" t="s">
        <v>63</v>
      </c>
      <c r="L37" t="s">
        <v>40</v>
      </c>
      <c r="M37" s="19">
        <f>C34+M34</f>
        <v>255.71427836751656</v>
      </c>
      <c r="N37" s="19">
        <f t="shared" ref="N37:R37" si="10">D34+N34</f>
        <v>257.30818465011066</v>
      </c>
      <c r="O37" s="19">
        <f t="shared" si="10"/>
        <v>268.78295052676685</v>
      </c>
      <c r="P37" s="19">
        <f t="shared" si="10"/>
        <v>283.01410905439036</v>
      </c>
      <c r="Q37" s="19">
        <f t="shared" si="10"/>
        <v>292.05846080927785</v>
      </c>
      <c r="R37" s="19">
        <f t="shared" si="10"/>
        <v>294.86057338164869</v>
      </c>
    </row>
    <row r="38" spans="1:20" x14ac:dyDescent="0.25">
      <c r="B38" t="s">
        <v>4</v>
      </c>
      <c r="C38" s="18">
        <f>Fertility!E6</f>
        <v>3.96</v>
      </c>
      <c r="D38" s="18">
        <f>Fertility!F6</f>
        <v>3.9203999999999999</v>
      </c>
      <c r="E38" s="18">
        <f>Fertility!G6</f>
        <v>3.8811959999999996</v>
      </c>
      <c r="F38" s="18">
        <f>Fertility!H6</f>
        <v>3.8423840399999998</v>
      </c>
      <c r="G38" s="18">
        <f>Fertility!I6</f>
        <v>3.8039601995999996</v>
      </c>
      <c r="H38" s="18">
        <f>Fertility!J6</f>
        <v>3.7659205976039996</v>
      </c>
      <c r="I38" s="18">
        <f>Fertility!K6</f>
        <v>3.7282613916279597</v>
      </c>
      <c r="M38" s="35"/>
      <c r="N38" s="35"/>
      <c r="O38" s="35"/>
      <c r="P38" s="35"/>
    </row>
    <row r="39" spans="1:20" x14ac:dyDescent="0.25">
      <c r="B39" t="s">
        <v>5</v>
      </c>
      <c r="C39" s="18">
        <f>Fertility!E7</f>
        <v>40</v>
      </c>
      <c r="D39" s="18">
        <f>Fertility!F7</f>
        <v>40</v>
      </c>
      <c r="E39" s="18">
        <f>Fertility!G7</f>
        <v>40</v>
      </c>
      <c r="F39" s="18">
        <f>Fertility!H7</f>
        <v>40</v>
      </c>
      <c r="G39" s="18">
        <f>Fertility!I7</f>
        <v>40</v>
      </c>
      <c r="H39" s="18">
        <f>Fertility!J7</f>
        <v>40</v>
      </c>
      <c r="I39" s="18">
        <f>Fertility!K7</f>
        <v>40</v>
      </c>
    </row>
    <row r="40" spans="1:20" x14ac:dyDescent="0.25">
      <c r="B40" t="s">
        <v>6</v>
      </c>
      <c r="C40" s="18">
        <f>Fertility!E8</f>
        <v>100.76481835564056</v>
      </c>
      <c r="D40" s="18">
        <f>Fertility!F8</f>
        <v>101.53548618245236</v>
      </c>
      <c r="E40" s="18">
        <f>Fertility!G8</f>
        <v>102.31204821826464</v>
      </c>
      <c r="F40" s="18">
        <f>Fertility!H8</f>
        <v>103.09454954306973</v>
      </c>
      <c r="G40" s="18">
        <f>Fertility!I8</f>
        <v>103.88303558164007</v>
      </c>
      <c r="H40" s="18">
        <f>Fertility!J8</f>
        <v>104.67755210616507</v>
      </c>
      <c r="I40" s="18">
        <f>Fertility!K8</f>
        <v>105.47814523890821</v>
      </c>
    </row>
    <row r="41" spans="1:20" x14ac:dyDescent="0.25">
      <c r="B41" t="s">
        <v>7</v>
      </c>
      <c r="C41" s="18">
        <f>Fertility!E9</f>
        <v>131.00308641975309</v>
      </c>
      <c r="D41" s="18">
        <f>Fertility!F9</f>
        <v>132.01391270385611</v>
      </c>
      <c r="E41" s="18">
        <f>Fertility!G9</f>
        <v>133.03253857348463</v>
      </c>
      <c r="F41" s="18">
        <f>Fertility!H9</f>
        <v>134.05902421062569</v>
      </c>
      <c r="G41" s="18">
        <f>Fertility!I9</f>
        <v>135.09343026163359</v>
      </c>
      <c r="H41" s="18">
        <f>Fertility!J9</f>
        <v>136.13581784081285</v>
      </c>
      <c r="I41" s="18">
        <f>Fertility!K9</f>
        <v>137.18624853402898</v>
      </c>
    </row>
    <row r="42" spans="1:20" x14ac:dyDescent="0.25">
      <c r="B42" t="s">
        <v>8</v>
      </c>
      <c r="C42" s="18">
        <f>Fertility!E10</f>
        <v>75.75</v>
      </c>
      <c r="D42" s="18">
        <f>Fertility!F10</f>
        <v>76.507500000000007</v>
      </c>
      <c r="E42" s="18">
        <f>Fertility!G10</f>
        <v>77.272575000000003</v>
      </c>
      <c r="F42" s="18">
        <f>Fertility!H10</f>
        <v>78.04530075000001</v>
      </c>
      <c r="G42" s="18">
        <f>Fertility!I10</f>
        <v>78.82575375750001</v>
      </c>
      <c r="H42" s="18">
        <f>Fertility!J10</f>
        <v>79.614011295075017</v>
      </c>
      <c r="I42" s="18">
        <f>Fertility!K10</f>
        <v>80.410151408025769</v>
      </c>
    </row>
    <row r="43" spans="1:20" x14ac:dyDescent="0.25">
      <c r="B43" t="s">
        <v>9</v>
      </c>
      <c r="C43" s="18">
        <f>Fertility!E11</f>
        <v>20.2</v>
      </c>
      <c r="D43" s="18">
        <f>Fertility!F11</f>
        <v>20.402000000000001</v>
      </c>
      <c r="E43" s="18">
        <f>Fertility!G11</f>
        <v>20.606020000000001</v>
      </c>
      <c r="F43" s="18">
        <f>Fertility!H11</f>
        <v>20.8120802</v>
      </c>
      <c r="G43" s="18">
        <f>Fertility!I11</f>
        <v>21.020201002</v>
      </c>
      <c r="H43" s="18">
        <f>Fertility!J11</f>
        <v>21.230403012020002</v>
      </c>
      <c r="I43" s="18">
        <f>Fertility!K11</f>
        <v>21.442707042140203</v>
      </c>
    </row>
    <row r="44" spans="1:20" x14ac:dyDescent="0.25">
      <c r="B44" t="s">
        <v>10</v>
      </c>
      <c r="C44" s="18">
        <f>Fertility!E12</f>
        <v>2.02</v>
      </c>
      <c r="D44" s="18">
        <f>Fertility!F12</f>
        <v>2.0402</v>
      </c>
      <c r="E44" s="18">
        <f>Fertility!G12</f>
        <v>2.0606019999999998</v>
      </c>
      <c r="F44" s="18">
        <f>Fertility!H12</f>
        <v>2.08120802</v>
      </c>
      <c r="G44" s="18">
        <f>Fertility!I12</f>
        <v>2.1020201001999999</v>
      </c>
      <c r="H44" s="18">
        <f>Fertility!J12</f>
        <v>2.1230403012019998</v>
      </c>
      <c r="I44" s="18">
        <f>Fertility!K12</f>
        <v>2.1442707042140197</v>
      </c>
    </row>
    <row r="46" spans="1:20" x14ac:dyDescent="0.25">
      <c r="A46" s="13" t="s">
        <v>47</v>
      </c>
      <c r="K46" s="13" t="s">
        <v>47</v>
      </c>
    </row>
    <row r="47" spans="1:20" x14ac:dyDescent="0.25">
      <c r="B47" s="13" t="s">
        <v>0</v>
      </c>
      <c r="C47" s="13" t="s">
        <v>41</v>
      </c>
      <c r="D47" s="13" t="s">
        <v>42</v>
      </c>
      <c r="E47" s="13" t="s">
        <v>43</v>
      </c>
      <c r="F47" s="13" t="s">
        <v>44</v>
      </c>
      <c r="G47" s="13" t="s">
        <v>45</v>
      </c>
      <c r="H47" s="13" t="s">
        <v>46</v>
      </c>
      <c r="I47" s="13" t="s">
        <v>63</v>
      </c>
      <c r="L47" s="13" t="s">
        <v>21</v>
      </c>
      <c r="M47" s="13" t="s">
        <v>41</v>
      </c>
      <c r="N47" s="13" t="s">
        <v>42</v>
      </c>
      <c r="O47" s="13" t="s">
        <v>43</v>
      </c>
      <c r="P47" s="13" t="s">
        <v>44</v>
      </c>
      <c r="Q47" s="13" t="s">
        <v>45</v>
      </c>
      <c r="R47" s="13" t="s">
        <v>46</v>
      </c>
      <c r="S47" s="13" t="s">
        <v>63</v>
      </c>
    </row>
    <row r="48" spans="1:20" x14ac:dyDescent="0.25">
      <c r="B48" s="8" t="s">
        <v>1</v>
      </c>
      <c r="C48" s="17">
        <f>-(C4*(C71/1000))</f>
        <v>-0.625</v>
      </c>
      <c r="D48" s="17">
        <f t="shared" ref="D48:I63" si="11">-(D4*(D71/1000))</f>
        <v>-0.67866962375554296</v>
      </c>
      <c r="E48" s="17">
        <f t="shared" si="11"/>
        <v>-0.68937494219542916</v>
      </c>
      <c r="F48" s="17">
        <f t="shared" si="11"/>
        <v>-0.72199522255264925</v>
      </c>
      <c r="G48" s="17">
        <f t="shared" si="11"/>
        <v>-0.76104514673684076</v>
      </c>
      <c r="H48" s="17">
        <f t="shared" si="11"/>
        <v>-0.78613317681779193</v>
      </c>
      <c r="I48" s="17">
        <f t="shared" si="11"/>
        <v>-0.79283144824385543</v>
      </c>
      <c r="J48" s="23"/>
      <c r="L48" s="8" t="s">
        <v>1</v>
      </c>
      <c r="M48" s="17">
        <f>-(M4*(M71/1000))</f>
        <v>-0.625</v>
      </c>
      <c r="N48" s="17">
        <f t="shared" ref="N48:S63" si="12">-(N4*(N71/1000))</f>
        <v>-0.62752676808203978</v>
      </c>
      <c r="O48" s="17">
        <f t="shared" si="12"/>
        <v>-0.63637799673808848</v>
      </c>
      <c r="P48" s="17">
        <f t="shared" si="12"/>
        <v>-0.66645820006465673</v>
      </c>
      <c r="Q48" s="17">
        <f t="shared" si="12"/>
        <v>-0.70250324978579426</v>
      </c>
      <c r="R48" s="17">
        <f t="shared" si="12"/>
        <v>-0.72566139530222884</v>
      </c>
      <c r="S48" s="17">
        <f t="shared" si="12"/>
        <v>-0.73184441380742704</v>
      </c>
    </row>
    <row r="49" spans="2:19" x14ac:dyDescent="0.25">
      <c r="B49" s="8" t="s">
        <v>2</v>
      </c>
      <c r="C49" s="17">
        <f t="shared" ref="C49:I64" si="13">-(C5*(C72/1000))</f>
        <v>-3.2500000000000001E-2</v>
      </c>
      <c r="D49" s="17">
        <f t="shared" si="13"/>
        <v>-3.1940625E-2</v>
      </c>
      <c r="E49" s="17">
        <f t="shared" si="13"/>
        <v>-3.4952164293034216E-2</v>
      </c>
      <c r="F49" s="17">
        <f t="shared" si="13"/>
        <v>-3.5626724668924227E-2</v>
      </c>
      <c r="G49" s="17">
        <f t="shared" si="13"/>
        <v>-3.7360184287403758E-2</v>
      </c>
      <c r="H49" s="17">
        <f t="shared" si="13"/>
        <v>-3.9391316272525512E-2</v>
      </c>
      <c r="I49" s="17">
        <f t="shared" si="11"/>
        <v>-4.0616356713468034E-2</v>
      </c>
      <c r="L49" s="8" t="s">
        <v>2</v>
      </c>
      <c r="M49" s="17">
        <f t="shared" ref="M49:S64" si="14">-(M5*(M72/1000))</f>
        <v>-3.2500000000000001E-2</v>
      </c>
      <c r="N49" s="17">
        <f t="shared" si="14"/>
        <v>-3.1940625E-2</v>
      </c>
      <c r="O49" s="17">
        <f t="shared" si="14"/>
        <v>-3.231825608299313E-2</v>
      </c>
      <c r="P49" s="17">
        <f t="shared" si="14"/>
        <v>-3.2887855776925226E-2</v>
      </c>
      <c r="Q49" s="17">
        <f t="shared" si="14"/>
        <v>-3.4486379405995714E-2</v>
      </c>
      <c r="R49" s="17">
        <f t="shared" si="14"/>
        <v>-3.6361216957287827E-2</v>
      </c>
      <c r="S49" s="17">
        <f t="shared" si="12"/>
        <v>-3.7492021649684952E-2</v>
      </c>
    </row>
    <row r="50" spans="2:19" x14ac:dyDescent="0.25">
      <c r="B50" s="8" t="s">
        <v>3</v>
      </c>
      <c r="C50" s="17">
        <f t="shared" si="13"/>
        <v>-3.5000000000000003E-2</v>
      </c>
      <c r="D50" s="17">
        <f t="shared" si="13"/>
        <v>-3.3047625000000004E-2</v>
      </c>
      <c r="E50" s="17">
        <f t="shared" si="13"/>
        <v>-3.2731794281249997E-2</v>
      </c>
      <c r="F50" s="17">
        <f t="shared" si="13"/>
        <v>-3.5942883389920272E-2</v>
      </c>
      <c r="G50" s="17">
        <f t="shared" si="13"/>
        <v>-3.6683591456227863E-2</v>
      </c>
      <c r="H50" s="17">
        <f t="shared" si="13"/>
        <v>-3.8478748204968626E-2</v>
      </c>
      <c r="I50" s="17">
        <f t="shared" si="11"/>
        <v>-4.0497030520295303E-2</v>
      </c>
      <c r="L50" s="8" t="s">
        <v>3</v>
      </c>
      <c r="M50" s="17">
        <f t="shared" si="14"/>
        <v>-3.5000000000000003E-2</v>
      </c>
      <c r="N50" s="17">
        <f t="shared" si="14"/>
        <v>-3.3047625000000004E-2</v>
      </c>
      <c r="O50" s="17">
        <f t="shared" si="14"/>
        <v>-3.2731794281249997E-2</v>
      </c>
      <c r="P50" s="17">
        <f t="shared" si="14"/>
        <v>-3.3234317051665574E-2</v>
      </c>
      <c r="Q50" s="17">
        <f t="shared" si="14"/>
        <v>-3.3863474018547723E-2</v>
      </c>
      <c r="R50" s="17">
        <f t="shared" si="14"/>
        <v>-3.5518901605411227E-2</v>
      </c>
      <c r="S50" s="17">
        <f t="shared" si="12"/>
        <v>-3.7381876317278899E-2</v>
      </c>
    </row>
    <row r="51" spans="2:19" x14ac:dyDescent="0.25">
      <c r="B51" s="8" t="s">
        <v>4</v>
      </c>
      <c r="C51" s="17">
        <f t="shared" si="13"/>
        <v>-0.1875</v>
      </c>
      <c r="D51" s="17">
        <f t="shared" si="13"/>
        <v>-0.17688124999999999</v>
      </c>
      <c r="E51" s="17">
        <f t="shared" si="13"/>
        <v>-0.16820414934375003</v>
      </c>
      <c r="F51" s="17">
        <f t="shared" si="13"/>
        <v>-0.16712854160006249</v>
      </c>
      <c r="G51" s="17">
        <f t="shared" si="13"/>
        <v>-0.18374001988927244</v>
      </c>
      <c r="H51" s="17">
        <f t="shared" si="13"/>
        <v>-0.18757237401355709</v>
      </c>
      <c r="I51" s="17">
        <f t="shared" si="11"/>
        <v>-0.1964243898993136</v>
      </c>
      <c r="L51" s="8" t="s">
        <v>4</v>
      </c>
      <c r="M51" s="17">
        <f t="shared" si="14"/>
        <v>-0.16875000000000001</v>
      </c>
      <c r="N51" s="17">
        <f t="shared" si="14"/>
        <v>-0.17611125000000002</v>
      </c>
      <c r="O51" s="17">
        <f t="shared" si="14"/>
        <v>-0.16700121579375002</v>
      </c>
      <c r="P51" s="17">
        <f t="shared" si="14"/>
        <v>-0.16572434762539687</v>
      </c>
      <c r="Q51" s="17">
        <f t="shared" si="14"/>
        <v>-0.16838831420567396</v>
      </c>
      <c r="R51" s="17">
        <f t="shared" si="14"/>
        <v>-0.17160146141528965</v>
      </c>
      <c r="S51" s="17">
        <f t="shared" si="12"/>
        <v>-0.17980911154215354</v>
      </c>
    </row>
    <row r="52" spans="2:19" x14ac:dyDescent="0.25">
      <c r="B52" s="8" t="s">
        <v>5</v>
      </c>
      <c r="C52" s="17">
        <f t="shared" si="13"/>
        <v>-0.38750000000000001</v>
      </c>
      <c r="D52" s="17">
        <f t="shared" si="13"/>
        <v>-0.38424375</v>
      </c>
      <c r="E52" s="17">
        <f t="shared" si="13"/>
        <v>-0.36732221662499998</v>
      </c>
      <c r="F52" s="17">
        <f t="shared" si="13"/>
        <v>-0.35138015002058726</v>
      </c>
      <c r="G52" s="17">
        <f t="shared" si="13"/>
        <v>-0.34989530083764286</v>
      </c>
      <c r="H52" s="17">
        <f t="shared" si="13"/>
        <v>-0.38484714645847889</v>
      </c>
      <c r="I52" s="17">
        <f t="shared" si="11"/>
        <v>-0.391662371282748</v>
      </c>
      <c r="L52" s="8" t="s">
        <v>5</v>
      </c>
      <c r="M52" s="17">
        <f t="shared" si="14"/>
        <v>-0.32500000000000001</v>
      </c>
      <c r="N52" s="17">
        <f t="shared" si="14"/>
        <v>-0.33906937500000006</v>
      </c>
      <c r="O52" s="17">
        <f t="shared" si="14"/>
        <v>-0.35867873842500003</v>
      </c>
      <c r="P52" s="17">
        <f t="shared" si="14"/>
        <v>-0.34218716117355163</v>
      </c>
      <c r="Q52" s="17">
        <f t="shared" si="14"/>
        <v>-0.34032654855308619</v>
      </c>
      <c r="R52" s="17">
        <f t="shared" si="14"/>
        <v>-0.34595715930184123</v>
      </c>
      <c r="S52" s="17">
        <f t="shared" si="12"/>
        <v>-0.35145008906619818</v>
      </c>
    </row>
    <row r="53" spans="2:19" x14ac:dyDescent="0.25">
      <c r="B53" s="8" t="s">
        <v>6</v>
      </c>
      <c r="C53" s="17">
        <f t="shared" si="13"/>
        <v>-0.56000000000000005</v>
      </c>
      <c r="D53" s="17">
        <f t="shared" si="13"/>
        <v>-0.55709324999999998</v>
      </c>
      <c r="E53" s="17">
        <f t="shared" si="13"/>
        <v>-0.57332702542500003</v>
      </c>
      <c r="F53" s="17">
        <f t="shared" si="13"/>
        <v>-0.5571036477109057</v>
      </c>
      <c r="G53" s="17">
        <f t="shared" si="13"/>
        <v>-0.53611264181151064</v>
      </c>
      <c r="H53" s="17">
        <f t="shared" si="13"/>
        <v>-0.53450845904680344</v>
      </c>
      <c r="I53" s="17">
        <f t="shared" si="11"/>
        <v>-0.58295568173520296</v>
      </c>
      <c r="L53" s="8" t="s">
        <v>6</v>
      </c>
      <c r="M53" s="17">
        <f t="shared" si="14"/>
        <v>-0.47250000000000003</v>
      </c>
      <c r="N53" s="17">
        <f t="shared" si="14"/>
        <v>-0.45104149999999998</v>
      </c>
      <c r="O53" s="17">
        <f t="shared" si="14"/>
        <v>-0.49039061195250006</v>
      </c>
      <c r="P53" s="17">
        <f t="shared" si="14"/>
        <v>-0.52821685243129857</v>
      </c>
      <c r="Q53" s="17">
        <f t="shared" si="14"/>
        <v>-0.50726440709257414</v>
      </c>
      <c r="R53" s="17">
        <f t="shared" si="14"/>
        <v>-0.50519706434653167</v>
      </c>
      <c r="S53" s="17">
        <f t="shared" si="12"/>
        <v>-0.50877982058429705</v>
      </c>
    </row>
    <row r="54" spans="2:19" x14ac:dyDescent="0.25">
      <c r="B54" s="8" t="s">
        <v>7</v>
      </c>
      <c r="C54" s="17">
        <f t="shared" si="13"/>
        <v>-0.57750000000000001</v>
      </c>
      <c r="D54" s="17">
        <f t="shared" si="13"/>
        <v>-0.58267999999999998</v>
      </c>
      <c r="E54" s="17">
        <f t="shared" si="13"/>
        <v>-0.5956998122249999</v>
      </c>
      <c r="F54" s="17">
        <f t="shared" si="13"/>
        <v>-0.62051183961747758</v>
      </c>
      <c r="G54" s="17">
        <f t="shared" si="13"/>
        <v>-0.60562737542652556</v>
      </c>
      <c r="H54" s="17">
        <f t="shared" si="13"/>
        <v>-0.58334416555510471</v>
      </c>
      <c r="I54" s="17">
        <f t="shared" si="11"/>
        <v>-0.57796399676730847</v>
      </c>
      <c r="L54" s="8" t="s">
        <v>7</v>
      </c>
      <c r="M54" s="17">
        <f t="shared" si="14"/>
        <v>-0.49</v>
      </c>
      <c r="N54" s="17">
        <f t="shared" si="14"/>
        <v>-0.47320874999999996</v>
      </c>
      <c r="O54" s="17">
        <f t="shared" si="14"/>
        <v>-0.46795555624999996</v>
      </c>
      <c r="P54" s="17">
        <f t="shared" si="14"/>
        <v>-0.51674910734494695</v>
      </c>
      <c r="Q54" s="17">
        <f t="shared" si="14"/>
        <v>-0.55977780936406873</v>
      </c>
      <c r="R54" s="17">
        <f t="shared" si="14"/>
        <v>-0.53820753592522108</v>
      </c>
      <c r="S54" s="17">
        <f t="shared" si="12"/>
        <v>-0.53171991022472465</v>
      </c>
    </row>
    <row r="55" spans="2:19" x14ac:dyDescent="0.25">
      <c r="B55" s="8" t="s">
        <v>8</v>
      </c>
      <c r="C55" s="17">
        <f t="shared" si="13"/>
        <v>-0.58753869999999997</v>
      </c>
      <c r="D55" s="17">
        <f t="shared" si="13"/>
        <v>-0.57971877262657046</v>
      </c>
      <c r="E55" s="17">
        <f t="shared" si="13"/>
        <v>-0.5897021136963555</v>
      </c>
      <c r="F55" s="17">
        <f t="shared" si="13"/>
        <v>-0.60084090693190806</v>
      </c>
      <c r="G55" s="17">
        <f t="shared" si="13"/>
        <v>-0.62011594727584307</v>
      </c>
      <c r="H55" s="17">
        <f t="shared" si="13"/>
        <v>-0.59807235626492739</v>
      </c>
      <c r="I55" s="17">
        <f t="shared" si="11"/>
        <v>-0.56611971441331377</v>
      </c>
      <c r="L55" s="8" t="s">
        <v>8</v>
      </c>
      <c r="M55" s="17">
        <f t="shared" si="14"/>
        <v>-0.48385539999999994</v>
      </c>
      <c r="N55" s="17">
        <f t="shared" si="14"/>
        <v>-0.48256573181683987</v>
      </c>
      <c r="O55" s="17">
        <f t="shared" si="14"/>
        <v>-0.47166708095228022</v>
      </c>
      <c r="P55" s="17">
        <f t="shared" si="14"/>
        <v>-0.46564293033935422</v>
      </c>
      <c r="Q55" s="17">
        <f t="shared" si="14"/>
        <v>-0.50978497108549092</v>
      </c>
      <c r="R55" s="17">
        <f t="shared" si="14"/>
        <v>-0.54576286008087427</v>
      </c>
      <c r="S55" s="17">
        <f t="shared" si="12"/>
        <v>-0.5152208957111627</v>
      </c>
    </row>
    <row r="56" spans="2:19" x14ac:dyDescent="0.25">
      <c r="B56" s="8" t="s">
        <v>9</v>
      </c>
      <c r="C56" s="17">
        <f t="shared" si="13"/>
        <v>-0.86122750000000015</v>
      </c>
      <c r="D56" s="17">
        <f t="shared" si="13"/>
        <v>-0.83147621687293782</v>
      </c>
      <c r="E56" s="17">
        <f t="shared" si="13"/>
        <v>-0.82478320649999082</v>
      </c>
      <c r="F56" s="17">
        <f t="shared" si="13"/>
        <v>-0.83950552625753072</v>
      </c>
      <c r="G56" s="17">
        <f t="shared" si="13"/>
        <v>-0.85382700627029962</v>
      </c>
      <c r="H56" s="17">
        <f t="shared" si="13"/>
        <v>-0.87865532943381341</v>
      </c>
      <c r="I56" s="17">
        <f t="shared" si="11"/>
        <v>-0.84302666758236677</v>
      </c>
      <c r="L56" s="8" t="s">
        <v>9</v>
      </c>
      <c r="M56" s="17">
        <f t="shared" si="14"/>
        <v>-0.76280150000000013</v>
      </c>
      <c r="N56" s="17">
        <f t="shared" si="14"/>
        <v>-0.67416617597392148</v>
      </c>
      <c r="O56" s="17">
        <f t="shared" si="14"/>
        <v>-0.67798563704352022</v>
      </c>
      <c r="P56" s="17">
        <f t="shared" si="14"/>
        <v>-0.66396933309671613</v>
      </c>
      <c r="Q56" s="17">
        <f t="shared" si="14"/>
        <v>-0.65463307271065063</v>
      </c>
      <c r="R56" s="17">
        <f t="shared" si="14"/>
        <v>-0.71468000919736441</v>
      </c>
      <c r="S56" s="17">
        <f t="shared" si="12"/>
        <v>-0.76062278991015497</v>
      </c>
    </row>
    <row r="57" spans="2:19" x14ac:dyDescent="0.25">
      <c r="B57" s="8" t="s">
        <v>10</v>
      </c>
      <c r="C57" s="17">
        <f t="shared" si="13"/>
        <v>-1.3254299999999999</v>
      </c>
      <c r="D57" s="17">
        <f t="shared" si="13"/>
        <v>-1.2728502790875216</v>
      </c>
      <c r="E57" s="17">
        <f t="shared" si="13"/>
        <v>-1.2346748857685694</v>
      </c>
      <c r="F57" s="17">
        <f t="shared" si="13"/>
        <v>-1.2256853041536746</v>
      </c>
      <c r="G57" s="17">
        <f t="shared" si="13"/>
        <v>-1.24600629601968</v>
      </c>
      <c r="H57" s="17">
        <f t="shared" si="13"/>
        <v>-1.264497294404471</v>
      </c>
      <c r="I57" s="17">
        <f t="shared" si="11"/>
        <v>-1.2959407949210342</v>
      </c>
      <c r="L57" s="8" t="s">
        <v>10</v>
      </c>
      <c r="M57" s="17">
        <f t="shared" si="14"/>
        <v>-1.2886124999999999</v>
      </c>
      <c r="N57" s="17">
        <f t="shared" si="14"/>
        <v>-1.1273816757632336</v>
      </c>
      <c r="O57" s="17">
        <f t="shared" si="14"/>
        <v>-1.0010822070655023</v>
      </c>
      <c r="P57" s="17">
        <f t="shared" si="14"/>
        <v>-1.0075338891511718</v>
      </c>
      <c r="Q57" s="17">
        <f t="shared" si="14"/>
        <v>-0.98547292843991008</v>
      </c>
      <c r="R57" s="17">
        <f t="shared" si="14"/>
        <v>-0.96949586179785086</v>
      </c>
      <c r="S57" s="17">
        <f t="shared" si="12"/>
        <v>-1.0540913464102208</v>
      </c>
    </row>
    <row r="58" spans="2:19" x14ac:dyDescent="0.25">
      <c r="B58" s="8" t="s">
        <v>11</v>
      </c>
      <c r="C58" s="17">
        <f t="shared" si="13"/>
        <v>-1.96004</v>
      </c>
      <c r="D58" s="17">
        <f t="shared" si="13"/>
        <v>-1.7350773075940584</v>
      </c>
      <c r="E58" s="17">
        <f t="shared" si="13"/>
        <v>-1.6753799329428578</v>
      </c>
      <c r="F58" s="17">
        <f t="shared" si="13"/>
        <v>-1.6276115087058589</v>
      </c>
      <c r="G58" s="17">
        <f t="shared" si="13"/>
        <v>-1.614945028613094</v>
      </c>
      <c r="H58" s="17">
        <f t="shared" si="13"/>
        <v>-1.6393512329898448</v>
      </c>
      <c r="I58" s="17">
        <f t="shared" si="11"/>
        <v>-1.6580883203453518</v>
      </c>
      <c r="L58" s="8" t="s">
        <v>11</v>
      </c>
      <c r="M58" s="17">
        <f t="shared" si="14"/>
        <v>-1.8620380000000001</v>
      </c>
      <c r="N58" s="17">
        <f t="shared" si="14"/>
        <v>-1.6868807157164458</v>
      </c>
      <c r="O58" s="17">
        <f t="shared" si="14"/>
        <v>-1.4839079406065312</v>
      </c>
      <c r="P58" s="17">
        <f t="shared" si="14"/>
        <v>-1.319677706383579</v>
      </c>
      <c r="Q58" s="17">
        <f t="shared" si="14"/>
        <v>-1.3275119151138128</v>
      </c>
      <c r="R58" s="17">
        <f t="shared" si="14"/>
        <v>-1.2965715064818284</v>
      </c>
      <c r="S58" s="17">
        <f t="shared" si="12"/>
        <v>-1.2712639024089349</v>
      </c>
    </row>
    <row r="59" spans="2:19" x14ac:dyDescent="0.25">
      <c r="B59" s="8" t="s">
        <v>12</v>
      </c>
      <c r="C59" s="17">
        <f t="shared" si="13"/>
        <v>-2.6304712500000007</v>
      </c>
      <c r="D59" s="17">
        <f t="shared" si="13"/>
        <v>-2.3978992728600561</v>
      </c>
      <c r="E59" s="17">
        <f t="shared" si="13"/>
        <v>-2.1356559879889692</v>
      </c>
      <c r="F59" s="17">
        <f t="shared" si="13"/>
        <v>-2.0665954034568208</v>
      </c>
      <c r="G59" s="17">
        <f t="shared" si="13"/>
        <v>-2.0078825195951189</v>
      </c>
      <c r="H59" s="17">
        <f t="shared" si="13"/>
        <v>-1.990588614856909</v>
      </c>
      <c r="I59" s="17">
        <f t="shared" si="11"/>
        <v>-2.0150907347515834</v>
      </c>
      <c r="L59" s="8" t="s">
        <v>12</v>
      </c>
      <c r="M59" s="17">
        <f t="shared" si="14"/>
        <v>-2.5692975000000007</v>
      </c>
      <c r="N59" s="17">
        <f t="shared" si="14"/>
        <v>-2.278004309217053</v>
      </c>
      <c r="O59" s="17">
        <f t="shared" si="14"/>
        <v>-2.0763322105448312</v>
      </c>
      <c r="P59" s="17">
        <f t="shared" si="14"/>
        <v>-1.8304130716331841</v>
      </c>
      <c r="Q59" s="17">
        <f t="shared" si="14"/>
        <v>-1.6280038473393659</v>
      </c>
      <c r="R59" s="17">
        <f t="shared" si="14"/>
        <v>-1.6362972469606833</v>
      </c>
      <c r="S59" s="17">
        <f t="shared" si="12"/>
        <v>-1.593745853284523</v>
      </c>
    </row>
    <row r="60" spans="2:19" x14ac:dyDescent="0.25">
      <c r="B60" s="8" t="s">
        <v>13</v>
      </c>
      <c r="C60" s="17">
        <f t="shared" si="13"/>
        <v>-5.6193600000000004</v>
      </c>
      <c r="D60" s="17">
        <f t="shared" si="13"/>
        <v>-5.1159021585480575</v>
      </c>
      <c r="E60" s="17">
        <f t="shared" si="13"/>
        <v>-4.6845614330537986</v>
      </c>
      <c r="F60" s="17">
        <f t="shared" si="13"/>
        <v>-4.1777052686159228</v>
      </c>
      <c r="G60" s="17">
        <f t="shared" si="13"/>
        <v>-4.0412681751818615</v>
      </c>
      <c r="H60" s="17">
        <f t="shared" si="13"/>
        <v>-3.9221636064285641</v>
      </c>
      <c r="I60" s="17">
        <f t="shared" si="11"/>
        <v>-3.8780986218580598</v>
      </c>
      <c r="L60" s="8" t="s">
        <v>13</v>
      </c>
      <c r="M60" s="17">
        <f t="shared" si="14"/>
        <v>-5.4972000000000003</v>
      </c>
      <c r="N60" s="17">
        <f t="shared" si="14"/>
        <v>-4.9969276897446147</v>
      </c>
      <c r="O60" s="17">
        <f t="shared" si="14"/>
        <v>-4.4503333614011078</v>
      </c>
      <c r="P60" s="17">
        <f t="shared" si="14"/>
        <v>-4.0616579000432589</v>
      </c>
      <c r="Q60" s="17">
        <f t="shared" si="14"/>
        <v>-3.5794089551610782</v>
      </c>
      <c r="R60" s="17">
        <f t="shared" si="14"/>
        <v>-3.1801150609387809</v>
      </c>
      <c r="S60" s="17">
        <f t="shared" si="12"/>
        <v>-3.187862148425137</v>
      </c>
    </row>
    <row r="61" spans="2:19" x14ac:dyDescent="0.25">
      <c r="B61" s="8" t="s">
        <v>14</v>
      </c>
      <c r="C61" s="17">
        <f t="shared" si="13"/>
        <v>-12.198</v>
      </c>
      <c r="D61" s="17">
        <f t="shared" si="13"/>
        <v>-10.84664737151954</v>
      </c>
      <c r="E61" s="17">
        <f t="shared" si="13"/>
        <v>-9.9303442343104216</v>
      </c>
      <c r="F61" s="17">
        <f t="shared" si="13"/>
        <v>-9.1112440078413552</v>
      </c>
      <c r="G61" s="17">
        <f t="shared" si="13"/>
        <v>-8.1265120791463978</v>
      </c>
      <c r="H61" s="17">
        <f t="shared" si="13"/>
        <v>-7.855348244574893</v>
      </c>
      <c r="I61" s="17">
        <f t="shared" si="11"/>
        <v>-7.6048343749727376</v>
      </c>
      <c r="L61" s="8" t="s">
        <v>14</v>
      </c>
      <c r="M61" s="17">
        <f t="shared" si="14"/>
        <v>-11.710080000000001</v>
      </c>
      <c r="N61" s="17">
        <f t="shared" si="14"/>
        <v>-10.610850689529984</v>
      </c>
      <c r="O61" s="17">
        <f t="shared" si="14"/>
        <v>-9.699405996303204</v>
      </c>
      <c r="P61" s="17">
        <f t="shared" si="14"/>
        <v>-8.6556818074492856</v>
      </c>
      <c r="Q61" s="17">
        <f t="shared" si="14"/>
        <v>-7.9007756325034428</v>
      </c>
      <c r="R61" s="17">
        <f t="shared" si="14"/>
        <v>-6.957594159480621</v>
      </c>
      <c r="S61" s="17">
        <f t="shared" si="12"/>
        <v>-6.1660478140577633</v>
      </c>
    </row>
    <row r="62" spans="2:19" x14ac:dyDescent="0.25">
      <c r="B62" s="8" t="s">
        <v>15</v>
      </c>
      <c r="C62" s="17">
        <f t="shared" si="13"/>
        <v>-21.468040000000002</v>
      </c>
      <c r="D62" s="17">
        <f t="shared" si="13"/>
        <v>-23.144011107616482</v>
      </c>
      <c r="E62" s="17">
        <f t="shared" si="13"/>
        <v>-20.756947133054176</v>
      </c>
      <c r="F62" s="17">
        <f t="shared" si="13"/>
        <v>-19.088327409967491</v>
      </c>
      <c r="G62" s="17">
        <f t="shared" si="13"/>
        <v>-17.554771640661183</v>
      </c>
      <c r="H62" s="17">
        <f t="shared" si="13"/>
        <v>-15.678489075693538</v>
      </c>
      <c r="I62" s="17">
        <f t="shared" si="11"/>
        <v>-15.145348547372601</v>
      </c>
      <c r="L62" s="8" t="s">
        <v>15</v>
      </c>
      <c r="M62" s="17">
        <f t="shared" si="14"/>
        <v>-15.369165000000001</v>
      </c>
      <c r="N62" s="17">
        <f t="shared" si="14"/>
        <v>-16.663687997483866</v>
      </c>
      <c r="O62" s="17">
        <f t="shared" si="14"/>
        <v>-15.229281863925614</v>
      </c>
      <c r="P62" s="17">
        <f t="shared" si="14"/>
        <v>-13.983309614278513</v>
      </c>
      <c r="Q62" s="17">
        <f t="shared" si="14"/>
        <v>-12.507774793971089</v>
      </c>
      <c r="R62" s="17">
        <f t="shared" si="14"/>
        <v>-11.432231617693205</v>
      </c>
      <c r="S62" s="17">
        <f t="shared" si="12"/>
        <v>-10.060838677897513</v>
      </c>
    </row>
    <row r="63" spans="2:19" x14ac:dyDescent="0.25">
      <c r="B63" s="8" t="s">
        <v>16</v>
      </c>
      <c r="C63" s="17">
        <f t="shared" si="13"/>
        <v>-25.669350000000001</v>
      </c>
      <c r="D63" s="17">
        <f t="shared" si="13"/>
        <v>-28.685178096197681</v>
      </c>
      <c r="E63" s="17">
        <f t="shared" si="13"/>
        <v>-31.217577153837098</v>
      </c>
      <c r="F63" s="17">
        <f t="shared" si="13"/>
        <v>-28.187209159392058</v>
      </c>
      <c r="G63" s="17">
        <f t="shared" si="13"/>
        <v>-26.059774519049956</v>
      </c>
      <c r="H63" s="17">
        <f t="shared" si="13"/>
        <v>-24.077683877557181</v>
      </c>
      <c r="I63" s="17">
        <f t="shared" si="11"/>
        <v>-21.575690919641833</v>
      </c>
      <c r="L63" s="8" t="s">
        <v>16</v>
      </c>
      <c r="M63" s="17">
        <f t="shared" si="14"/>
        <v>-22.613475000000001</v>
      </c>
      <c r="N63" s="17">
        <f t="shared" si="14"/>
        <v>-23.430120019908902</v>
      </c>
      <c r="O63" s="17">
        <f t="shared" si="14"/>
        <v>-25.623318625375326</v>
      </c>
      <c r="P63" s="17">
        <f t="shared" si="14"/>
        <v>-23.558946825188379</v>
      </c>
      <c r="Q63" s="17">
        <f t="shared" si="14"/>
        <v>-21.732430973718849</v>
      </c>
      <c r="R63" s="17">
        <f t="shared" si="14"/>
        <v>-19.517203058312635</v>
      </c>
      <c r="S63" s="17">
        <f t="shared" si="12"/>
        <v>-17.887609185227653</v>
      </c>
    </row>
    <row r="64" spans="2:19" x14ac:dyDescent="0.25">
      <c r="B64" s="8" t="s">
        <v>17</v>
      </c>
      <c r="C64" s="17">
        <f t="shared" si="13"/>
        <v>-30.683125000000004</v>
      </c>
      <c r="D64" s="17">
        <f t="shared" si="13"/>
        <v>-35.918817026681431</v>
      </c>
      <c r="E64" s="17">
        <f t="shared" si="13"/>
        <v>-40.557964714783274</v>
      </c>
      <c r="F64" s="17">
        <f t="shared" si="13"/>
        <v>-44.532660010646467</v>
      </c>
      <c r="G64" s="17">
        <f t="shared" si="13"/>
        <v>-40.535754812233414</v>
      </c>
      <c r="H64" s="17">
        <f t="shared" si="13"/>
        <v>-37.764145804449143</v>
      </c>
      <c r="I64" s="17">
        <f t="shared" si="13"/>
        <v>-35.13303269216027</v>
      </c>
      <c r="L64" s="8" t="s">
        <v>17</v>
      </c>
      <c r="M64" s="17">
        <f t="shared" si="14"/>
        <v>-33.137774999999998</v>
      </c>
      <c r="N64" s="17">
        <f t="shared" si="14"/>
        <v>-35.155211239961481</v>
      </c>
      <c r="O64" s="17">
        <f t="shared" si="14"/>
        <v>-36.776078773094405</v>
      </c>
      <c r="P64" s="17">
        <f t="shared" si="14"/>
        <v>-40.548127281258196</v>
      </c>
      <c r="Q64" s="17">
        <f t="shared" si="14"/>
        <v>-37.557709399329042</v>
      </c>
      <c r="R64" s="17">
        <f t="shared" si="14"/>
        <v>-34.888927711152348</v>
      </c>
      <c r="S64" s="17">
        <f t="shared" si="14"/>
        <v>-31.529519041133629</v>
      </c>
    </row>
    <row r="65" spans="1:19" x14ac:dyDescent="0.25">
      <c r="B65" s="8" t="s">
        <v>18</v>
      </c>
      <c r="C65" s="17">
        <f t="shared" ref="C65:I66" si="15">-(C21*(C88/1000))</f>
        <v>-45.9375</v>
      </c>
      <c r="D65" s="17">
        <f t="shared" si="15"/>
        <v>-56.504158593749992</v>
      </c>
      <c r="E65" s="17">
        <f t="shared" si="15"/>
        <v>-66.499314861484336</v>
      </c>
      <c r="F65" s="17">
        <f t="shared" si="15"/>
        <v>-75.422807693019138</v>
      </c>
      <c r="G65" s="17">
        <f t="shared" si="15"/>
        <v>-83.140392451472948</v>
      </c>
      <c r="H65" s="17">
        <f t="shared" si="15"/>
        <v>-75.953069925923813</v>
      </c>
      <c r="I65" s="17">
        <f t="shared" si="15"/>
        <v>-70.982562100005936</v>
      </c>
      <c r="L65" s="8" t="s">
        <v>18</v>
      </c>
      <c r="M65" s="17">
        <f t="shared" ref="M65:S66" si="16">-(M21*(M88/1000))</f>
        <v>-49</v>
      </c>
      <c r="N65" s="17">
        <f t="shared" si="16"/>
        <v>-56.012076645</v>
      </c>
      <c r="O65" s="17">
        <f t="shared" si="16"/>
        <v>-59.69207064632112</v>
      </c>
      <c r="P65" s="17">
        <f t="shared" si="16"/>
        <v>-62.675526148934772</v>
      </c>
      <c r="Q65" s="17">
        <f t="shared" si="16"/>
        <v>-69.326422010186079</v>
      </c>
      <c r="R65" s="17">
        <f t="shared" si="16"/>
        <v>-64.40213717763298</v>
      </c>
      <c r="S65" s="17">
        <f t="shared" si="16"/>
        <v>-59.97441643501142</v>
      </c>
    </row>
    <row r="66" spans="1:19" x14ac:dyDescent="0.25">
      <c r="B66" s="9" t="s">
        <v>19</v>
      </c>
      <c r="C66" s="17">
        <f t="shared" si="15"/>
        <v>-31.237500000000001</v>
      </c>
      <c r="D66" s="17">
        <f>-(D22*(D89/1000))</f>
        <v>-64.770456449999998</v>
      </c>
      <c r="E66" s="17">
        <f t="shared" si="15"/>
        <v>-87.847054989991364</v>
      </c>
      <c r="F66" s="17">
        <f t="shared" si="15"/>
        <v>-110.0489284382106</v>
      </c>
      <c r="G66" s="17">
        <f t="shared" si="15"/>
        <v>-132.36270751347053</v>
      </c>
      <c r="H66" s="17">
        <f t="shared" si="15"/>
        <v>-154.8076189035618</v>
      </c>
      <c r="I66" s="17">
        <f t="shared" si="15"/>
        <v>-157.00867709724648</v>
      </c>
      <c r="L66" s="9" t="s">
        <v>19</v>
      </c>
      <c r="M66" s="17">
        <f t="shared" si="16"/>
        <v>-58.8</v>
      </c>
      <c r="N66" s="17">
        <f t="shared" si="16"/>
        <v>-108.2678128</v>
      </c>
      <c r="O66" s="17">
        <f t="shared" si="16"/>
        <v>-135.15959015611156</v>
      </c>
      <c r="P66" s="17">
        <f t="shared" si="16"/>
        <v>-152.79294572474538</v>
      </c>
      <c r="Q66" s="17">
        <f t="shared" si="16"/>
        <v>-168.34285270345424</v>
      </c>
      <c r="R66" s="17">
        <f t="shared" si="16"/>
        <v>-192.51409084158652</v>
      </c>
      <c r="S66" s="17">
        <f t="shared" si="16"/>
        <v>-195.39885770498586</v>
      </c>
    </row>
    <row r="67" spans="1:19" x14ac:dyDescent="0.25">
      <c r="B67" s="10" t="s">
        <v>20</v>
      </c>
      <c r="C67" s="17">
        <f>SUM(C48:C66)</f>
        <v>-182.58258245000002</v>
      </c>
      <c r="D67" s="17">
        <f t="shared" ref="D67:I67" si="17">SUM(D48:D66)</f>
        <v>-234.24674877710987</v>
      </c>
      <c r="E67" s="17">
        <f t="shared" si="17"/>
        <v>-270.41557275179969</v>
      </c>
      <c r="F67" s="17">
        <f t="shared" si="17"/>
        <v>-299.41880964675931</v>
      </c>
      <c r="G67" s="17">
        <f t="shared" si="17"/>
        <v>-320.67442224943574</v>
      </c>
      <c r="H67" s="17">
        <f t="shared" si="17"/>
        <v>-328.98395965250813</v>
      </c>
      <c r="I67" s="17">
        <f t="shared" si="17"/>
        <v>-320.32946186043375</v>
      </c>
      <c r="L67" s="10" t="s">
        <v>20</v>
      </c>
      <c r="M67" s="17">
        <f>SUM(M48:M66)</f>
        <v>-205.24304990000002</v>
      </c>
      <c r="N67" s="17">
        <f t="shared" ref="N67:S67" si="18">SUM(N48:N66)</f>
        <v>-263.51763158319841</v>
      </c>
      <c r="O67" s="17">
        <f t="shared" si="18"/>
        <v>-294.52650866826855</v>
      </c>
      <c r="P67" s="17">
        <f t="shared" si="18"/>
        <v>-313.84889007397021</v>
      </c>
      <c r="Q67" s="17">
        <f t="shared" si="18"/>
        <v>-328.39939138543878</v>
      </c>
      <c r="R67" s="17">
        <f t="shared" si="18"/>
        <v>-340.41361184616949</v>
      </c>
      <c r="S67" s="17">
        <f t="shared" si="18"/>
        <v>-331.77857303765575</v>
      </c>
    </row>
    <row r="68" spans="1:19" x14ac:dyDescent="0.25">
      <c r="B68" s="10"/>
    </row>
    <row r="69" spans="1:19" x14ac:dyDescent="0.25">
      <c r="A69" s="13" t="s">
        <v>48</v>
      </c>
      <c r="K69" s="13" t="s">
        <v>48</v>
      </c>
    </row>
    <row r="70" spans="1:19" x14ac:dyDescent="0.25">
      <c r="B70" s="13" t="s">
        <v>0</v>
      </c>
      <c r="C70" s="13" t="s">
        <v>41</v>
      </c>
      <c r="D70" s="13" t="s">
        <v>42</v>
      </c>
      <c r="E70" s="13" t="s">
        <v>43</v>
      </c>
      <c r="F70" s="13" t="s">
        <v>44</v>
      </c>
      <c r="G70" s="13" t="s">
        <v>45</v>
      </c>
      <c r="H70" s="13" t="s">
        <v>46</v>
      </c>
      <c r="I70" s="13" t="s">
        <v>63</v>
      </c>
      <c r="L70" s="13" t="s">
        <v>21</v>
      </c>
      <c r="M70" s="13" t="s">
        <v>41</v>
      </c>
      <c r="N70" s="13" t="s">
        <v>42</v>
      </c>
      <c r="O70" s="13" t="s">
        <v>43</v>
      </c>
      <c r="P70" s="13" t="s">
        <v>44</v>
      </c>
      <c r="Q70" s="13" t="s">
        <v>45</v>
      </c>
      <c r="R70" s="13" t="s">
        <v>46</v>
      </c>
      <c r="S70" s="13" t="s">
        <v>63</v>
      </c>
    </row>
    <row r="71" spans="1:19" x14ac:dyDescent="0.25">
      <c r="B71" s="8" t="s">
        <v>1</v>
      </c>
      <c r="C71" s="17">
        <f>(Mortality!C6+(Mortality!C6*Mortality!F6))*5</f>
        <v>5</v>
      </c>
      <c r="D71" s="17">
        <f>C71+(C71*Mortality!G6)</f>
        <v>5</v>
      </c>
      <c r="E71" s="17">
        <f>D71+(D71*Mortality!H6)</f>
        <v>5</v>
      </c>
      <c r="F71" s="17">
        <f>E71+(E71*Mortality!I6)</f>
        <v>5</v>
      </c>
      <c r="G71" s="17">
        <f>F71+(F71*Mortality!J6)</f>
        <v>5</v>
      </c>
      <c r="H71" s="17">
        <f>G71+(G71*Mortality!K6)</f>
        <v>5</v>
      </c>
      <c r="I71" s="17">
        <f>H71+(H71*Mortality!L6)</f>
        <v>5</v>
      </c>
      <c r="L71" s="8" t="s">
        <v>1</v>
      </c>
      <c r="M71" s="17">
        <f>(Mortality!D6+(Mortality!D6*Mortality!N6))*5</f>
        <v>5</v>
      </c>
      <c r="N71" s="17">
        <f>M71+(M71*Mortality!O6)</f>
        <v>5</v>
      </c>
      <c r="O71" s="17">
        <f>N71+(N71*Mortality!P6)</f>
        <v>5</v>
      </c>
      <c r="P71" s="17">
        <f>O71+(O71*Mortality!Q6)</f>
        <v>5</v>
      </c>
      <c r="Q71" s="17">
        <f>P71+(P71*Mortality!R6)</f>
        <v>5</v>
      </c>
      <c r="R71" s="17">
        <f>Q71+(Q71*Mortality!S6)</f>
        <v>5</v>
      </c>
      <c r="S71" s="17">
        <f>R71+(R71*Mortality!T6)</f>
        <v>5</v>
      </c>
    </row>
    <row r="72" spans="1:19" x14ac:dyDescent="0.25">
      <c r="B72" s="8" t="s">
        <v>2</v>
      </c>
      <c r="C72" s="17">
        <f>(Mortality!C7+(Mortality!C7*Mortality!F7))*5</f>
        <v>0.25</v>
      </c>
      <c r="D72" s="17">
        <f>C72+(C72*Mortality!G7)</f>
        <v>0.25</v>
      </c>
      <c r="E72" s="17">
        <f>D72+(D72*Mortality!H7)</f>
        <v>0.25</v>
      </c>
      <c r="F72" s="17">
        <f>E72+(E72*Mortality!I7)</f>
        <v>0.25</v>
      </c>
      <c r="G72" s="17">
        <f>F72+(F72*Mortality!J7)</f>
        <v>0.25</v>
      </c>
      <c r="H72" s="17">
        <f>G72+(G72*Mortality!K7)</f>
        <v>0.25</v>
      </c>
      <c r="I72" s="17">
        <f>H72+(H72*Mortality!L7)</f>
        <v>0.25</v>
      </c>
      <c r="L72" s="8" t="s">
        <v>2</v>
      </c>
      <c r="M72" s="17">
        <f>(Mortality!D7+(Mortality!D7*Mortality!N7))*5</f>
        <v>0.25</v>
      </c>
      <c r="N72" s="17">
        <f>M72+(M72*Mortality!O7)</f>
        <v>0.25</v>
      </c>
      <c r="O72" s="17">
        <f>N72+(N72*Mortality!P7)</f>
        <v>0.25</v>
      </c>
      <c r="P72" s="17">
        <f>O72+(O72*Mortality!Q7)</f>
        <v>0.25</v>
      </c>
      <c r="Q72" s="17">
        <f>P72+(P72*Mortality!R7)</f>
        <v>0.25</v>
      </c>
      <c r="R72" s="17">
        <f>Q72+(Q72*Mortality!S7)</f>
        <v>0.25</v>
      </c>
      <c r="S72" s="17">
        <f>R72+(R72*Mortality!T7)</f>
        <v>0.25</v>
      </c>
    </row>
    <row r="73" spans="1:19" x14ac:dyDescent="0.25">
      <c r="B73" s="8" t="s">
        <v>3</v>
      </c>
      <c r="C73" s="17">
        <f>(Mortality!C8+(Mortality!C8*Mortality!F8))*5</f>
        <v>0.25</v>
      </c>
      <c r="D73" s="17">
        <f>C73+(C73*Mortality!G8)</f>
        <v>0.25</v>
      </c>
      <c r="E73" s="17">
        <f>D73+(D73*Mortality!H8)</f>
        <v>0.25</v>
      </c>
      <c r="F73" s="17">
        <f>E73+(E73*Mortality!I8)</f>
        <v>0.25</v>
      </c>
      <c r="G73" s="17">
        <f>F73+(F73*Mortality!J8)</f>
        <v>0.25</v>
      </c>
      <c r="H73" s="17">
        <f>G73+(G73*Mortality!K8)</f>
        <v>0.25</v>
      </c>
      <c r="I73" s="17">
        <f>H73+(H73*Mortality!L8)</f>
        <v>0.25</v>
      </c>
      <c r="L73" s="8" t="s">
        <v>3</v>
      </c>
      <c r="M73" s="17">
        <f>(Mortality!D8+(Mortality!D8*Mortality!N8))*5</f>
        <v>0.25</v>
      </c>
      <c r="N73" s="17">
        <f>M73+(M73*Mortality!O8)</f>
        <v>0.25</v>
      </c>
      <c r="O73" s="17">
        <f>N73+(N73*Mortality!P8)</f>
        <v>0.25</v>
      </c>
      <c r="P73" s="17">
        <f>O73+(O73*Mortality!Q8)</f>
        <v>0.25</v>
      </c>
      <c r="Q73" s="17">
        <f>P73+(P73*Mortality!R8)</f>
        <v>0.25</v>
      </c>
      <c r="R73" s="17">
        <f>Q73+(Q73*Mortality!S8)</f>
        <v>0.25</v>
      </c>
      <c r="S73" s="17">
        <f>R73+(R73*Mortality!T8)</f>
        <v>0.25</v>
      </c>
    </row>
    <row r="74" spans="1:19" x14ac:dyDescent="0.25">
      <c r="B74" s="8" t="s">
        <v>4</v>
      </c>
      <c r="C74" s="17">
        <f>(Mortality!C9+(Mortality!C9*Mortality!F9))*5</f>
        <v>1.25</v>
      </c>
      <c r="D74" s="17">
        <f>C74+(C74*Mortality!G9)</f>
        <v>1.25</v>
      </c>
      <c r="E74" s="17">
        <f>D74+(D74*Mortality!H9)</f>
        <v>1.25</v>
      </c>
      <c r="F74" s="17">
        <f>E74+(E74*Mortality!I9)</f>
        <v>1.25</v>
      </c>
      <c r="G74" s="17">
        <f>F74+(F74*Mortality!J9)</f>
        <v>1.25</v>
      </c>
      <c r="H74" s="17">
        <f>G74+(G74*Mortality!K9)</f>
        <v>1.25</v>
      </c>
      <c r="I74" s="17">
        <f>H74+(H74*Mortality!L9)</f>
        <v>1.25</v>
      </c>
      <c r="L74" s="8" t="s">
        <v>4</v>
      </c>
      <c r="M74" s="17">
        <f>(Mortality!D9+(Mortality!D9*Mortality!N9))*5</f>
        <v>1.25</v>
      </c>
      <c r="N74" s="17">
        <f>M74+(M74*Mortality!O9)</f>
        <v>1.25</v>
      </c>
      <c r="O74" s="17">
        <f>N74+(N74*Mortality!P9)</f>
        <v>1.25</v>
      </c>
      <c r="P74" s="17">
        <f>O74+(O74*Mortality!Q9)</f>
        <v>1.25</v>
      </c>
      <c r="Q74" s="17">
        <f>P74+(P74*Mortality!R9)</f>
        <v>1.25</v>
      </c>
      <c r="R74" s="17">
        <f>Q74+(Q74*Mortality!S9)</f>
        <v>1.25</v>
      </c>
      <c r="S74" s="17">
        <f>R74+(R74*Mortality!T9)</f>
        <v>1.25</v>
      </c>
    </row>
    <row r="75" spans="1:19" x14ac:dyDescent="0.25">
      <c r="B75" s="8" t="s">
        <v>5</v>
      </c>
      <c r="C75" s="17">
        <f>(Mortality!C10+(Mortality!C10*Mortality!F10))*5</f>
        <v>2.5</v>
      </c>
      <c r="D75" s="17">
        <f>C75+(C75*Mortality!G10)</f>
        <v>2.5</v>
      </c>
      <c r="E75" s="17">
        <f>D75+(D75*Mortality!H10)</f>
        <v>2.5</v>
      </c>
      <c r="F75" s="17">
        <f>E75+(E75*Mortality!I10)</f>
        <v>2.5</v>
      </c>
      <c r="G75" s="17">
        <f>F75+(F75*Mortality!J10)</f>
        <v>2.5</v>
      </c>
      <c r="H75" s="17">
        <f>G75+(G75*Mortality!K10)</f>
        <v>2.5</v>
      </c>
      <c r="I75" s="17">
        <f>H75+(H75*Mortality!L10)</f>
        <v>2.5</v>
      </c>
      <c r="L75" s="8" t="s">
        <v>5</v>
      </c>
      <c r="M75" s="17">
        <f>(Mortality!D10+(Mortality!D10*Mortality!N10))*5</f>
        <v>2.5</v>
      </c>
      <c r="N75" s="17">
        <f>M75+(M75*Mortality!O10)</f>
        <v>2.5</v>
      </c>
      <c r="O75" s="17">
        <f>N75+(N75*Mortality!P10)</f>
        <v>2.5</v>
      </c>
      <c r="P75" s="17">
        <f>O75+(O75*Mortality!Q10)</f>
        <v>2.5</v>
      </c>
      <c r="Q75" s="17">
        <f>P75+(P75*Mortality!R10)</f>
        <v>2.5</v>
      </c>
      <c r="R75" s="17">
        <f>Q75+(Q75*Mortality!S10)</f>
        <v>2.5</v>
      </c>
      <c r="S75" s="17">
        <f>R75+(R75*Mortality!T10)</f>
        <v>2.5</v>
      </c>
    </row>
    <row r="76" spans="1:19" x14ac:dyDescent="0.25">
      <c r="B76" s="8" t="s">
        <v>6</v>
      </c>
      <c r="C76" s="17">
        <f>(Mortality!C11+(Mortality!C11*Mortality!F11))*5</f>
        <v>3.5</v>
      </c>
      <c r="D76" s="17">
        <f>C76+(C76*Mortality!G11)</f>
        <v>3.5</v>
      </c>
      <c r="E76" s="17">
        <f>D76+(D76*Mortality!H11)</f>
        <v>3.5</v>
      </c>
      <c r="F76" s="17">
        <f>E76+(E76*Mortality!I11)</f>
        <v>3.5</v>
      </c>
      <c r="G76" s="17">
        <f>F76+(F76*Mortality!J11)</f>
        <v>3.5</v>
      </c>
      <c r="H76" s="17">
        <f>G76+(G76*Mortality!K11)</f>
        <v>3.5</v>
      </c>
      <c r="I76" s="17">
        <f>H76+(H76*Mortality!L11)</f>
        <v>3.5</v>
      </c>
      <c r="L76" s="8" t="s">
        <v>6</v>
      </c>
      <c r="M76" s="17">
        <f>(Mortality!D11+(Mortality!D11*Mortality!N11))*5</f>
        <v>3.5</v>
      </c>
      <c r="N76" s="17">
        <f>M76+(M76*Mortality!O11)</f>
        <v>3.5</v>
      </c>
      <c r="O76" s="17">
        <f>N76+(N76*Mortality!P11)</f>
        <v>3.5</v>
      </c>
      <c r="P76" s="17">
        <f>O76+(O76*Mortality!Q11)</f>
        <v>3.5</v>
      </c>
      <c r="Q76" s="17">
        <f>P76+(P76*Mortality!R11)</f>
        <v>3.5</v>
      </c>
      <c r="R76" s="17">
        <f>Q76+(Q76*Mortality!S11)</f>
        <v>3.5</v>
      </c>
      <c r="S76" s="17">
        <f>R76+(R76*Mortality!T11)</f>
        <v>3.5</v>
      </c>
    </row>
    <row r="77" spans="1:19" x14ac:dyDescent="0.25">
      <c r="B77" s="8" t="s">
        <v>7</v>
      </c>
      <c r="C77" s="17">
        <f>(Mortality!C12+(Mortality!C12*Mortality!F12))*5</f>
        <v>3.5</v>
      </c>
      <c r="D77" s="17">
        <f>C77+(C77*Mortality!G12)</f>
        <v>3.5</v>
      </c>
      <c r="E77" s="17">
        <f>D77+(D77*Mortality!H12)</f>
        <v>3.5</v>
      </c>
      <c r="F77" s="17">
        <f>E77+(E77*Mortality!I12)</f>
        <v>3.5</v>
      </c>
      <c r="G77" s="17">
        <f>F77+(F77*Mortality!J12)</f>
        <v>3.5</v>
      </c>
      <c r="H77" s="17">
        <f>G77+(G77*Mortality!K12)</f>
        <v>3.5</v>
      </c>
      <c r="I77" s="17">
        <f>H77+(H77*Mortality!L12)</f>
        <v>3.5</v>
      </c>
      <c r="L77" s="8" t="s">
        <v>7</v>
      </c>
      <c r="M77" s="17">
        <f>(Mortality!D12+(Mortality!D12*Mortality!N12))*5</f>
        <v>3.5</v>
      </c>
      <c r="N77" s="17">
        <f>M77+(M77*Mortality!O12)</f>
        <v>3.5</v>
      </c>
      <c r="O77" s="17">
        <f>N77+(N77*Mortality!P12)</f>
        <v>3.5</v>
      </c>
      <c r="P77" s="17">
        <f>O77+(O77*Mortality!Q12)</f>
        <v>3.5</v>
      </c>
      <c r="Q77" s="17">
        <f>P77+(P77*Mortality!R12)</f>
        <v>3.5</v>
      </c>
      <c r="R77" s="17">
        <f>Q77+(Q77*Mortality!S12)</f>
        <v>3.5</v>
      </c>
      <c r="S77" s="17">
        <f>R77+(R77*Mortality!T12)</f>
        <v>3.5</v>
      </c>
    </row>
    <row r="78" spans="1:19" x14ac:dyDescent="0.25">
      <c r="B78" s="8" t="s">
        <v>8</v>
      </c>
      <c r="C78" s="17">
        <f>(Mortality!C13+(Mortality!C13*Mortality!F13))*5</f>
        <v>3.4561099999999998</v>
      </c>
      <c r="D78" s="17">
        <f>C78+(C78*Mortality!G13)</f>
        <v>3.4127703805999996</v>
      </c>
      <c r="E78" s="17">
        <f>D78+(D78*Mortality!H13)</f>
        <v>3.3699742400272754</v>
      </c>
      <c r="F78" s="17">
        <f>E78+(E78*Mortality!I13)</f>
        <v>3.3277147630573332</v>
      </c>
      <c r="G78" s="17">
        <f>F78+(F78*Mortality!J13)</f>
        <v>3.2859852199285942</v>
      </c>
      <c r="H78" s="17">
        <f>G78+(G78*Mortality!K13)</f>
        <v>3.2447789652706898</v>
      </c>
      <c r="I78" s="17">
        <f>H78+(H78*Mortality!L13)</f>
        <v>3.2040894370461954</v>
      </c>
      <c r="L78" s="8" t="s">
        <v>8</v>
      </c>
      <c r="M78" s="17">
        <f>(Mortality!D13+(Mortality!D13*Mortality!N13))*5</f>
        <v>3.4561099999999998</v>
      </c>
      <c r="N78" s="17">
        <f>M78+(M78*Mortality!O13)</f>
        <v>3.4127703805999996</v>
      </c>
      <c r="O78" s="17">
        <f>N78+(N78*Mortality!P13)</f>
        <v>3.3699742400272754</v>
      </c>
      <c r="P78" s="17">
        <f>O78+(O78*Mortality!Q13)</f>
        <v>3.3277147630573332</v>
      </c>
      <c r="Q78" s="17">
        <f>P78+(P78*Mortality!R13)</f>
        <v>3.2859852199285942</v>
      </c>
      <c r="R78" s="17">
        <f>Q78+(Q78*Mortality!S13)</f>
        <v>3.2447789652706898</v>
      </c>
      <c r="S78" s="17">
        <f>R78+(R78*Mortality!T13)</f>
        <v>3.2040894370461954</v>
      </c>
    </row>
    <row r="79" spans="1:19" x14ac:dyDescent="0.25">
      <c r="B79" s="8" t="s">
        <v>9</v>
      </c>
      <c r="C79" s="17">
        <f>(Mortality!C14+(Mortality!C14*Mortality!F14))*5</f>
        <v>4.9213000000000005</v>
      </c>
      <c r="D79" s="17">
        <f>C79+(C79*Mortality!G14)</f>
        <v>4.8438387380000005</v>
      </c>
      <c r="E79" s="17">
        <f>D79+(D79*Mortality!H14)</f>
        <v>4.7675967162638804</v>
      </c>
      <c r="F79" s="17">
        <f>E79+(E79*Mortality!I14)</f>
        <v>4.6925547439498869</v>
      </c>
      <c r="G79" s="17">
        <f>F79+(F79*Mortality!J14)</f>
        <v>4.6186939322801157</v>
      </c>
      <c r="H79" s="17">
        <f>G79+(G79*Mortality!K14)</f>
        <v>4.545995689786027</v>
      </c>
      <c r="I79" s="17">
        <f>H79+(H79*Mortality!L14)</f>
        <v>4.4744417176287952</v>
      </c>
      <c r="L79" s="8" t="s">
        <v>9</v>
      </c>
      <c r="M79" s="17">
        <f>(Mortality!D14+(Mortality!D14*Mortality!N14))*5</f>
        <v>4.9213000000000005</v>
      </c>
      <c r="N79" s="17">
        <f>M79+(M79*Mortality!O14)</f>
        <v>4.8438387380000005</v>
      </c>
      <c r="O79" s="17">
        <f>N79+(N79*Mortality!P14)</f>
        <v>4.7675967162638804</v>
      </c>
      <c r="P79" s="17">
        <f>O79+(O79*Mortality!Q14)</f>
        <v>4.6925547439498869</v>
      </c>
      <c r="Q79" s="17">
        <f>P79+(P79*Mortality!R14)</f>
        <v>4.6186939322801157</v>
      </c>
      <c r="R79" s="17">
        <f>Q79+(Q79*Mortality!S14)</f>
        <v>4.545995689786027</v>
      </c>
      <c r="S79" s="17">
        <f>R79+(R79*Mortality!T14)</f>
        <v>4.4744417176287952</v>
      </c>
    </row>
    <row r="80" spans="1:19" x14ac:dyDescent="0.25">
      <c r="B80" s="8" t="s">
        <v>10</v>
      </c>
      <c r="C80" s="17">
        <f>(Mortality!C15+(Mortality!C15*Mortality!F15))*5</f>
        <v>7.3634999999999993</v>
      </c>
      <c r="D80" s="17">
        <f>C80+(C80*Mortality!G15)</f>
        <v>7.2294842999999993</v>
      </c>
      <c r="E80" s="17">
        <f>D80+(D80*Mortality!H15)</f>
        <v>7.0979076857399992</v>
      </c>
      <c r="F80" s="17">
        <f>E80+(E80*Mortality!I15)</f>
        <v>6.9687257658595314</v>
      </c>
      <c r="G80" s="17">
        <f>F80+(F80*Mortality!J15)</f>
        <v>6.8418949569208882</v>
      </c>
      <c r="H80" s="17">
        <f>G80+(G80*Mortality!K15)</f>
        <v>6.7173724687049283</v>
      </c>
      <c r="I80" s="17">
        <f>H80+(H80*Mortality!L15)</f>
        <v>6.5951162897744986</v>
      </c>
      <c r="L80" s="8" t="s">
        <v>10</v>
      </c>
      <c r="M80" s="17">
        <f>(Mortality!D15+(Mortality!D15*Mortality!N15))*5</f>
        <v>7.3634999999999993</v>
      </c>
      <c r="N80" s="17">
        <f>M80+(M80*Mortality!O15)</f>
        <v>7.2294842999999993</v>
      </c>
      <c r="O80" s="17">
        <f>N80+(N80*Mortality!P15)</f>
        <v>7.0979076857399992</v>
      </c>
      <c r="P80" s="17">
        <f>O80+(O80*Mortality!Q15)</f>
        <v>6.9687257658595314</v>
      </c>
      <c r="Q80" s="17">
        <f>P80+(P80*Mortality!R15)</f>
        <v>6.8418949569208882</v>
      </c>
      <c r="R80" s="17">
        <f>Q80+(Q80*Mortality!S15)</f>
        <v>6.7173724687049283</v>
      </c>
      <c r="S80" s="17">
        <f>R80+(R80*Mortality!T15)</f>
        <v>6.5951162897744986</v>
      </c>
    </row>
    <row r="81" spans="1:20" x14ac:dyDescent="0.25">
      <c r="B81" s="8" t="s">
        <v>11</v>
      </c>
      <c r="C81" s="17">
        <f>(Mortality!C16+(Mortality!C16*Mortality!F16))*5</f>
        <v>9.8002000000000002</v>
      </c>
      <c r="D81" s="17">
        <f>C81+(C81*Mortality!G16)</f>
        <v>9.604392004000001</v>
      </c>
      <c r="E81" s="17">
        <f>D81+(D81*Mortality!H16)</f>
        <v>9.4124962517600803</v>
      </c>
      <c r="F81" s="17">
        <f>E81+(E81*Mortality!I16)</f>
        <v>9.2244345766499141</v>
      </c>
      <c r="G81" s="17">
        <f>F81+(F81*Mortality!J16)</f>
        <v>9.0401303738084486</v>
      </c>
      <c r="H81" s="17">
        <f>G81+(G81*Mortality!K16)</f>
        <v>8.8595085689397557</v>
      </c>
      <c r="I81" s="17">
        <f>H81+(H81*Mortality!L16)</f>
        <v>8.6824955877323386</v>
      </c>
      <c r="L81" s="8" t="s">
        <v>11</v>
      </c>
      <c r="M81" s="17">
        <f>(Mortality!D16+(Mortality!D16*Mortality!N16))*5</f>
        <v>9.8002000000000002</v>
      </c>
      <c r="N81" s="17">
        <f>M81+(M81*Mortality!O16)</f>
        <v>9.604392004000001</v>
      </c>
      <c r="O81" s="17">
        <f>N81+(N81*Mortality!P16)</f>
        <v>9.4124962517600803</v>
      </c>
      <c r="P81" s="17">
        <f>O81+(O81*Mortality!Q16)</f>
        <v>9.2244345766499141</v>
      </c>
      <c r="Q81" s="17">
        <f>P81+(P81*Mortality!R16)</f>
        <v>9.0401303738084486</v>
      </c>
      <c r="R81" s="17">
        <f>Q81+(Q81*Mortality!S16)</f>
        <v>8.8595085689397557</v>
      </c>
      <c r="S81" s="17">
        <f>R81+(R81*Mortality!T16)</f>
        <v>8.6824955877323386</v>
      </c>
    </row>
    <row r="82" spans="1:20" x14ac:dyDescent="0.25">
      <c r="B82" s="8" t="s">
        <v>12</v>
      </c>
      <c r="C82" s="17">
        <f>(Mortality!C17+(Mortality!C17*Mortality!F17))*5</f>
        <v>12.234750000000002</v>
      </c>
      <c r="D82" s="17">
        <f>C82+(C82*Mortality!G17)</f>
        <v>11.975128605000002</v>
      </c>
      <c r="E82" s="17">
        <f>D82+(D82*Mortality!H17)</f>
        <v>11.721016376001902</v>
      </c>
      <c r="F82" s="17">
        <f>E82+(E82*Mortality!I17)</f>
        <v>11.472296408503142</v>
      </c>
      <c r="G82" s="17">
        <f>F82+(F82*Mortality!J17)</f>
        <v>11.228854278714707</v>
      </c>
      <c r="H82" s="17">
        <f>G82+(G82*Mortality!K17)</f>
        <v>10.99057799092038</v>
      </c>
      <c r="I82" s="17">
        <f>H82+(H82*Mortality!L17)</f>
        <v>10.75735792595305</v>
      </c>
      <c r="L82" s="8" t="s">
        <v>12</v>
      </c>
      <c r="M82" s="17">
        <f>(Mortality!D17+(Mortality!D17*Mortality!N17))*5</f>
        <v>12.234750000000002</v>
      </c>
      <c r="N82" s="17">
        <f>M82+(M82*Mortality!O17)</f>
        <v>11.975128605000002</v>
      </c>
      <c r="O82" s="17">
        <f>N82+(N82*Mortality!P17)</f>
        <v>11.721016376001902</v>
      </c>
      <c r="P82" s="17">
        <f>O82+(O82*Mortality!Q17)</f>
        <v>11.472296408503142</v>
      </c>
      <c r="Q82" s="17">
        <f>P82+(P82*Mortality!R17)</f>
        <v>11.228854278714707</v>
      </c>
      <c r="R82" s="17">
        <f>Q82+(Q82*Mortality!S17)</f>
        <v>10.99057799092038</v>
      </c>
      <c r="S82" s="17">
        <f>R82+(R82*Mortality!T17)</f>
        <v>10.75735792595305</v>
      </c>
    </row>
    <row r="83" spans="1:20" x14ac:dyDescent="0.25">
      <c r="B83" s="8" t="s">
        <v>13</v>
      </c>
      <c r="C83" s="17">
        <f>(Mortality!C18+(Mortality!C18*Mortality!F18))*5</f>
        <v>24.432000000000002</v>
      </c>
      <c r="D83" s="17">
        <f>C83+(C83*Mortality!G18)</f>
        <v>23.876904960000001</v>
      </c>
      <c r="E83" s="17">
        <f>D83+(D83*Mortality!H18)</f>
        <v>23.3344216793088</v>
      </c>
      <c r="F83" s="17">
        <f>E83+(E83*Mortality!I18)</f>
        <v>22.804263618754906</v>
      </c>
      <c r="G83" s="17">
        <f>F83+(F83*Mortality!J18)</f>
        <v>22.286150749336795</v>
      </c>
      <c r="H83" s="17">
        <f>G83+(G83*Mortality!K18)</f>
        <v>21.779809404311862</v>
      </c>
      <c r="I83" s="17">
        <f>H83+(H83*Mortality!L18)</f>
        <v>21.284972134645898</v>
      </c>
      <c r="L83" s="8" t="s">
        <v>13</v>
      </c>
      <c r="M83" s="17">
        <f>(Mortality!D18+(Mortality!D18*Mortality!N18))*5</f>
        <v>24.432000000000002</v>
      </c>
      <c r="N83" s="17">
        <f>M83+(M83*Mortality!O18)</f>
        <v>23.876904960000001</v>
      </c>
      <c r="O83" s="17">
        <f>N83+(N83*Mortality!P18)</f>
        <v>23.3344216793088</v>
      </c>
      <c r="P83" s="17">
        <f>O83+(O83*Mortality!Q18)</f>
        <v>22.804263618754906</v>
      </c>
      <c r="Q83" s="17">
        <f>P83+(P83*Mortality!R18)</f>
        <v>22.286150749336795</v>
      </c>
      <c r="R83" s="17">
        <f>Q83+(Q83*Mortality!S18)</f>
        <v>21.779809404311862</v>
      </c>
      <c r="S83" s="17">
        <f>R83+(R83*Mortality!T18)</f>
        <v>21.284972134645898</v>
      </c>
    </row>
    <row r="84" spans="1:20" x14ac:dyDescent="0.25">
      <c r="B84" s="8" t="s">
        <v>14</v>
      </c>
      <c r="C84" s="17">
        <f>(Mortality!C19+(Mortality!C19*Mortality!F19))*5</f>
        <v>48.792000000000002</v>
      </c>
      <c r="D84" s="17">
        <f>C84+(C84*Mortality!G19)</f>
        <v>47.613185280000003</v>
      </c>
      <c r="E84" s="17">
        <f>D84+(D84*Mortality!H19)</f>
        <v>46.462850723635206</v>
      </c>
      <c r="F84" s="17">
        <f>E84+(E84*Mortality!I19)</f>
        <v>45.340308250152177</v>
      </c>
      <c r="G84" s="17">
        <f>F84+(F84*Mortality!J19)</f>
        <v>44.244886402828499</v>
      </c>
      <c r="H84" s="17">
        <f>G84+(G84*Mortality!K19)</f>
        <v>43.175929947336165</v>
      </c>
      <c r="I84" s="17">
        <f>H84+(H84*Mortality!L19)</f>
        <v>42.132799479808526</v>
      </c>
      <c r="L84" s="8" t="s">
        <v>14</v>
      </c>
      <c r="M84" s="17">
        <f>(Mortality!D19+(Mortality!D19*Mortality!N19))*5</f>
        <v>48.792000000000002</v>
      </c>
      <c r="N84" s="17">
        <f>M84+(M84*Mortality!O19)</f>
        <v>47.613185280000003</v>
      </c>
      <c r="O84" s="17">
        <f>N84+(N84*Mortality!P19)</f>
        <v>46.462850723635206</v>
      </c>
      <c r="P84" s="17">
        <f>O84+(O84*Mortality!Q19)</f>
        <v>45.340308250152177</v>
      </c>
      <c r="Q84" s="17">
        <f>P84+(P84*Mortality!R19)</f>
        <v>44.244886402828499</v>
      </c>
      <c r="R84" s="17">
        <f>Q84+(Q84*Mortality!S19)</f>
        <v>43.175929947336165</v>
      </c>
      <c r="S84" s="17">
        <f>R84+(R84*Mortality!T19)</f>
        <v>42.132799479808526</v>
      </c>
    </row>
    <row r="85" spans="1:20" x14ac:dyDescent="0.25">
      <c r="B85" s="8" t="s">
        <v>15</v>
      </c>
      <c r="C85" s="17">
        <f>(Mortality!C20+(Mortality!C20*Mortality!F20))*5</f>
        <v>97.582000000000008</v>
      </c>
      <c r="D85" s="17">
        <f>C85+(C85*Mortality!G20)</f>
        <v>95.222467240000014</v>
      </c>
      <c r="E85" s="17">
        <f>D85+(D85*Mortality!H20)</f>
        <v>92.919987982136817</v>
      </c>
      <c r="F85" s="17">
        <f>E85+(E85*Mortality!I20)</f>
        <v>90.673182672728743</v>
      </c>
      <c r="G85" s="17">
        <f>F85+(F85*Mortality!J20)</f>
        <v>88.480705115702165</v>
      </c>
      <c r="H85" s="17">
        <f>G85+(G85*Mortality!K20)</f>
        <v>86.341241666004493</v>
      </c>
      <c r="I85" s="17">
        <f>H85+(H85*Mortality!L20)</f>
        <v>84.253510442520508</v>
      </c>
      <c r="L85" s="8" t="s">
        <v>15</v>
      </c>
      <c r="M85" s="17">
        <f>(Mortality!D20+(Mortality!D20*Mortality!N20))*5</f>
        <v>73.186499999999995</v>
      </c>
      <c r="N85" s="17">
        <f>M85+(M85*Mortality!O20)</f>
        <v>71.416850429999997</v>
      </c>
      <c r="O85" s="17">
        <f>N85+(N85*Mortality!P20)</f>
        <v>69.689990986602595</v>
      </c>
      <c r="P85" s="17">
        <f>O85+(O85*Mortality!Q20)</f>
        <v>68.004887004546546</v>
      </c>
      <c r="Q85" s="17">
        <f>P85+(P85*Mortality!R20)</f>
        <v>66.360528836776609</v>
      </c>
      <c r="R85" s="17">
        <f>Q85+(Q85*Mortality!S20)</f>
        <v>64.755931249503348</v>
      </c>
      <c r="S85" s="17">
        <f>R85+(R85*Mortality!T20)</f>
        <v>63.190132831890359</v>
      </c>
    </row>
    <row r="86" spans="1:20" x14ac:dyDescent="0.25">
      <c r="B86" s="8" t="s">
        <v>16</v>
      </c>
      <c r="C86" s="17">
        <f>(Mortality!C21+(Mortality!C21*Mortality!F21))*5</f>
        <v>146.68200000000002</v>
      </c>
      <c r="D86" s="17">
        <f>C86+(C86*Mortality!G21)</f>
        <v>143.43739416000003</v>
      </c>
      <c r="E86" s="17">
        <f>D86+(D86*Mortality!H21)</f>
        <v>140.26455900118083</v>
      </c>
      <c r="F86" s="17">
        <f>E86+(E86*Mortality!I21)</f>
        <v>137.16190695607472</v>
      </c>
      <c r="G86" s="17">
        <f>F86+(F86*Mortality!J21)</f>
        <v>134.12788557420635</v>
      </c>
      <c r="H86" s="17">
        <f>G86+(G86*Mortality!K21)</f>
        <v>131.16097674530491</v>
      </c>
      <c r="I86" s="17">
        <f>H86+(H86*Mortality!L21)</f>
        <v>128.25969593969876</v>
      </c>
      <c r="L86" s="8" t="s">
        <v>16</v>
      </c>
      <c r="M86" s="17">
        <f>(Mortality!D21+(Mortality!D21*Mortality!N21))*5</f>
        <v>122.235</v>
      </c>
      <c r="N86" s="17">
        <f>M86+(M86*Mortality!O21)</f>
        <v>119.53116179999999</v>
      </c>
      <c r="O86" s="17">
        <f>N86+(N86*Mortality!P21)</f>
        <v>116.88713250098399</v>
      </c>
      <c r="P86" s="17">
        <f>O86+(O86*Mortality!Q21)</f>
        <v>114.30158913006223</v>
      </c>
      <c r="Q86" s="17">
        <f>P86+(P86*Mortality!R21)</f>
        <v>111.77323797850525</v>
      </c>
      <c r="R86" s="17">
        <f>Q86+(Q86*Mortality!S21)</f>
        <v>109.30081395442072</v>
      </c>
      <c r="S86" s="17">
        <f>R86+(R86*Mortality!T21)</f>
        <v>106.88307994974893</v>
      </c>
    </row>
    <row r="87" spans="1:20" x14ac:dyDescent="0.25">
      <c r="B87" s="8" t="s">
        <v>17</v>
      </c>
      <c r="C87" s="17">
        <f>(Mortality!C22+(Mortality!C22*Mortality!F22))*5</f>
        <v>245.46500000000003</v>
      </c>
      <c r="D87" s="17">
        <f>C87+(C87*Mortality!G22)</f>
        <v>241.01226490000002</v>
      </c>
      <c r="E87" s="17">
        <f>D87+(D87*Mortality!H22)</f>
        <v>236.64030241471403</v>
      </c>
      <c r="F87" s="17">
        <f>E87+(E87*Mortality!I22)</f>
        <v>232.34764732891111</v>
      </c>
      <c r="G87" s="17">
        <f>F87+(F87*Mortality!J22)</f>
        <v>228.13286100636466</v>
      </c>
      <c r="H87" s="17">
        <f>G87+(G87*Mortality!K22)</f>
        <v>223.99453090770922</v>
      </c>
      <c r="I87" s="17">
        <f>H87+(H87*Mortality!L22)</f>
        <v>219.93127011704337</v>
      </c>
      <c r="L87" s="8" t="s">
        <v>17</v>
      </c>
      <c r="M87" s="17">
        <f>(Mortality!D22+(Mortality!D22*Mortality!N22))*5</f>
        <v>220.91849999999999</v>
      </c>
      <c r="N87" s="17">
        <f>M87+(M87*Mortality!O22)</f>
        <v>216.91103841</v>
      </c>
      <c r="O87" s="17">
        <f>N87+(N87*Mortality!P22)</f>
        <v>212.97627217324259</v>
      </c>
      <c r="P87" s="17">
        <f>O87+(O87*Mortality!Q22)</f>
        <v>209.11288259601997</v>
      </c>
      <c r="Q87" s="17">
        <f>P87+(P87*Mortality!R22)</f>
        <v>205.31957490572816</v>
      </c>
      <c r="R87" s="17">
        <f>Q87+(Q87*Mortality!S22)</f>
        <v>201.59507781693824</v>
      </c>
      <c r="S87" s="17">
        <f>R87+(R87*Mortality!T22)</f>
        <v>197.93814310533898</v>
      </c>
    </row>
    <row r="88" spans="1:20" x14ac:dyDescent="0.25">
      <c r="B88" s="8" t="s">
        <v>18</v>
      </c>
      <c r="C88" s="17">
        <f>(Mortality!C23+(Mortality!C23*Mortality!F23))*5</f>
        <v>612.5</v>
      </c>
      <c r="D88" s="17">
        <f>C88+(C88*Mortality!G23)</f>
        <v>600.25</v>
      </c>
      <c r="E88" s="17">
        <f>D88+(D88*Mortality!H23)</f>
        <v>588.245</v>
      </c>
      <c r="F88" s="17">
        <f>E88+(E88*Mortality!I23)</f>
        <v>576.48009999999999</v>
      </c>
      <c r="G88" s="17">
        <f>F88+(F88*Mortality!J23)</f>
        <v>564.95049800000004</v>
      </c>
      <c r="H88" s="17">
        <f>G88+(G88*Mortality!K23)</f>
        <v>553.65148804</v>
      </c>
      <c r="I88" s="17">
        <f>H88+(H88*Mortality!L23)</f>
        <v>542.57845827920005</v>
      </c>
      <c r="L88" s="8" t="s">
        <v>18</v>
      </c>
      <c r="M88" s="17">
        <f>(Mortality!D23+(Mortality!D23*Mortality!N23))*5</f>
        <v>490</v>
      </c>
      <c r="N88" s="17">
        <f>M88+(M88*Mortality!O23)</f>
        <v>480.2</v>
      </c>
      <c r="O88" s="17">
        <f>N88+(N88*Mortality!P23)</f>
        <v>470.596</v>
      </c>
      <c r="P88" s="17">
        <f>O88+(O88*Mortality!Q23)</f>
        <v>461.18407999999999</v>
      </c>
      <c r="Q88" s="17">
        <f>P88+(P88*Mortality!R23)</f>
        <v>451.96039839999997</v>
      </c>
      <c r="R88" s="17">
        <f>Q88+(Q88*Mortality!S23)</f>
        <v>442.921190432</v>
      </c>
      <c r="S88" s="17">
        <f>R88+(R88*Mortality!T23)</f>
        <v>434.06276662336001</v>
      </c>
    </row>
    <row r="89" spans="1:20" x14ac:dyDescent="0.25">
      <c r="B89" s="9" t="s">
        <v>19</v>
      </c>
      <c r="C89" s="17">
        <f>(Mortality!C24+(Mortality!C24*Mortality!F24))*5</f>
        <v>2082.5</v>
      </c>
      <c r="D89" s="17">
        <f>C89+(C89*Mortality!G24)</f>
        <v>2040.85</v>
      </c>
      <c r="E89" s="17">
        <f>D89+(D89*Mortality!H24)</f>
        <v>2000.0329999999999</v>
      </c>
      <c r="F89" s="17">
        <f>E89+(E89*Mortality!I24)</f>
        <v>1960.03234</v>
      </c>
      <c r="G89" s="17">
        <f>F89+(F89*Mortality!J24)</f>
        <v>1920.8316932</v>
      </c>
      <c r="H89" s="17">
        <f>G89+(G89*Mortality!K24)</f>
        <v>1882.415059336</v>
      </c>
      <c r="I89" s="17">
        <f>H89+(H89*Mortality!L24)</f>
        <v>1844.7667581492801</v>
      </c>
      <c r="L89" s="9" t="s">
        <v>19</v>
      </c>
      <c r="M89" s="17">
        <f>(Mortality!D24+(Mortality!D24*Mortality!N24))*5</f>
        <v>1960</v>
      </c>
      <c r="N89" s="17">
        <f>M89+(M89*Mortality!O24)</f>
        <v>1920.8</v>
      </c>
      <c r="O89" s="17">
        <f>N89+(N89*Mortality!P24)</f>
        <v>1882.384</v>
      </c>
      <c r="P89" s="17">
        <f>O89+(O89*Mortality!Q24)</f>
        <v>1844.73632</v>
      </c>
      <c r="Q89" s="17">
        <f>P89+(P89*Mortality!R24)</f>
        <v>1807.8415935999999</v>
      </c>
      <c r="R89" s="17">
        <f>Q89+(Q89*Mortality!S24)</f>
        <v>1771.684761728</v>
      </c>
      <c r="S89" s="17">
        <f>R89+(R89*Mortality!T24)</f>
        <v>1736.25106649344</v>
      </c>
    </row>
    <row r="90" spans="1:20" x14ac:dyDescent="0.25">
      <c r="C90" s="17">
        <f>SUM(C71:C89)</f>
        <v>3311.9788600000002</v>
      </c>
      <c r="D90" s="17">
        <f t="shared" ref="D90:I90" si="19">SUM(D71:D89)</f>
        <v>3245.5778305675999</v>
      </c>
      <c r="E90" s="17">
        <f t="shared" si="19"/>
        <v>3180.519113070769</v>
      </c>
      <c r="F90" s="17">
        <f t="shared" si="19"/>
        <v>3116.7754750846416</v>
      </c>
      <c r="G90" s="17">
        <f t="shared" si="19"/>
        <v>3054.3202388100913</v>
      </c>
      <c r="H90" s="17">
        <f t="shared" si="19"/>
        <v>2993.1272697302884</v>
      </c>
      <c r="I90" s="17">
        <f t="shared" si="19"/>
        <v>2933.1709655003324</v>
      </c>
      <c r="M90" s="17">
        <f>SUM(M71:M89)</f>
        <v>2993.58986</v>
      </c>
      <c r="N90" s="17">
        <f t="shared" ref="N90:S90" si="20">SUM(N71:N89)</f>
        <v>2933.6647549075997</v>
      </c>
      <c r="O90" s="17">
        <f t="shared" si="20"/>
        <v>2874.9496593335662</v>
      </c>
      <c r="P90" s="17">
        <f t="shared" si="20"/>
        <v>2817.4200568575557</v>
      </c>
      <c r="Q90" s="17">
        <f t="shared" si="20"/>
        <v>2761.051929634828</v>
      </c>
      <c r="R90" s="17">
        <f t="shared" si="20"/>
        <v>2705.8217482161322</v>
      </c>
      <c r="S90" s="17">
        <f t="shared" si="20"/>
        <v>2651.7064615763675</v>
      </c>
    </row>
    <row r="91" spans="1:20" x14ac:dyDescent="0.25">
      <c r="A91" s="13" t="s">
        <v>37</v>
      </c>
      <c r="B91" s="13"/>
      <c r="C91" s="13"/>
      <c r="D91" s="13"/>
      <c r="E91" s="13"/>
      <c r="F91" s="13"/>
      <c r="G91" s="13"/>
      <c r="H91" s="13"/>
      <c r="I91" s="13"/>
      <c r="J91" s="13"/>
      <c r="K91" s="13" t="s">
        <v>37</v>
      </c>
      <c r="L91" s="13"/>
      <c r="M91" s="13"/>
      <c r="N91" s="13"/>
      <c r="O91" s="13"/>
      <c r="P91" s="13"/>
      <c r="Q91" s="13"/>
      <c r="R91" s="13"/>
      <c r="S91" s="13"/>
      <c r="T91" s="13"/>
    </row>
    <row r="92" spans="1:20" x14ac:dyDescent="0.25">
      <c r="B92" s="13" t="s">
        <v>0</v>
      </c>
      <c r="C92" s="13" t="s">
        <v>41</v>
      </c>
      <c r="D92" s="13" t="s">
        <v>42</v>
      </c>
      <c r="E92" s="13" t="s">
        <v>43</v>
      </c>
      <c r="F92" s="13" t="s">
        <v>44</v>
      </c>
      <c r="G92" s="13" t="s">
        <v>45</v>
      </c>
      <c r="H92" s="13" t="s">
        <v>46</v>
      </c>
      <c r="I92" s="13" t="s">
        <v>63</v>
      </c>
      <c r="L92" s="13" t="s">
        <v>21</v>
      </c>
      <c r="M92" s="13" t="s">
        <v>41</v>
      </c>
      <c r="N92" s="13" t="s">
        <v>42</v>
      </c>
      <c r="O92" s="13" t="s">
        <v>43</v>
      </c>
      <c r="P92" s="13" t="s">
        <v>44</v>
      </c>
      <c r="Q92" s="13" t="s">
        <v>45</v>
      </c>
      <c r="R92" s="13" t="s">
        <v>46</v>
      </c>
      <c r="S92" s="13" t="s">
        <v>63</v>
      </c>
    </row>
    <row r="93" spans="1:20" x14ac:dyDescent="0.25">
      <c r="B93" s="8" t="s">
        <v>1</v>
      </c>
      <c r="C93" s="17">
        <f>C4*((Migration!$C4*(1+Migration!C52))/1000)+C4*((Migration!$E4*(1+Migration!K52))/1000)</f>
        <v>3.3874999999999993</v>
      </c>
      <c r="D93" s="17">
        <f>D4*((Migration!$C4*(1+Migration!D52))/1000)+D4*((Migration!$E4*(1+Migration!L52))/1000)</f>
        <v>4.7534020447838223</v>
      </c>
      <c r="E93" s="17">
        <f>E4*((Migration!$C4*(1+Migration!E52))/1000)+E4*((Migration!$E4*(1+Migration!M52))/1000)</f>
        <v>5.3212851788065185</v>
      </c>
      <c r="F93" s="17">
        <f>F4*((Migration!$C4*(1+Migration!F52))/1000)+F4*((Migration!$E4*(1+Migration!N52))/1000)</f>
        <v>5.7636878616377993</v>
      </c>
      <c r="G93" s="17">
        <f>G4*((Migration!$C4*(1+Migration!G52))/1000)+G4*((Migration!$E4*(1+Migration!O52))/1000)</f>
        <v>6.1172808894707265</v>
      </c>
      <c r="H93" s="17">
        <f>H4*((Migration!$C4*(1+Migration!H52))/1000)+H4*((Migration!$E4*(1+Migration!P52))/1000)</f>
        <v>6.0249246671315566</v>
      </c>
      <c r="I93" s="17">
        <f>I4*((Migration!$C4*(1+Migration!I52))/1000)+I4*((Migration!$E4*(1+Migration!Q52))/1000)</f>
        <v>5.5355491716385998</v>
      </c>
      <c r="L93" s="8" t="s">
        <v>1</v>
      </c>
      <c r="M93" s="17">
        <f>M4*((Migration!$D4*(1+Migration!C52))/1000)+M4*((Migration!$F4*(1+Migration!K52))/1000)</f>
        <v>3.3874999999999993</v>
      </c>
      <c r="N93" s="17">
        <f>N4*((Migration!$D4*(1+Migration!D52))/1000)+N4*((Migration!$F4*(1+Migration!L52))/1000)</f>
        <v>4.3951974836466059</v>
      </c>
      <c r="O93" s="17">
        <f>O4*((Migration!$D4*(1+Migration!E52))/1000)+O4*((Migration!$F4*(1+Migration!M52))/1000)</f>
        <v>4.9122017568213048</v>
      </c>
      <c r="P93" s="17">
        <f>P4*((Migration!$D4*(1+Migration!F52))/1000)+P4*((Migration!$F4*(1+Migration!N52))/1000)</f>
        <v>5.3203358111161547</v>
      </c>
      <c r="Q93" s="17">
        <f>Q4*((Migration!$D4*(1+Migration!G52))/1000)+Q4*((Migration!$F4*(1+Migration!O52))/1000)</f>
        <v>5.6467211217782145</v>
      </c>
      <c r="R93" s="17">
        <f>R4*((Migration!$D4*(1+Migration!H52))/1000)+R4*((Migration!$F4*(1+Migration!P52))/1000)</f>
        <v>5.5614689335962808</v>
      </c>
      <c r="S93" s="17">
        <f>S4*((Migration!$D4*(1+Migration!I52))/1000)+S4*((Migration!$F4*(1+Migration!Q52))/1000)</f>
        <v>5.1097376972034558</v>
      </c>
    </row>
    <row r="94" spans="1:20" x14ac:dyDescent="0.25">
      <c r="B94" s="8" t="s">
        <v>2</v>
      </c>
      <c r="C94" s="17">
        <f>C5*((Migration!$C5*(1+Migration!C53))/1000)+C5*((Migration!$E5*(1+Migration!K53))/1000)</f>
        <v>2.2229999999999999</v>
      </c>
      <c r="D94" s="17">
        <f>D5*((Migration!$C5*(1+Migration!D53))/1000)+D5*((Migration!$E5*(1+Migration!L53))/1000)</f>
        <v>3.1966177499999997</v>
      </c>
      <c r="E94" s="17">
        <f>E5*((Migration!$C5*(1+Migration!E53))/1000)+E5*((Migration!$E5*(1+Migration!M53))/1000)</f>
        <v>3.9978285518372543</v>
      </c>
      <c r="F94" s="17">
        <f>F5*((Migration!$C5*(1+Migration!F53))/1000)+F5*((Migration!$E5*(1+Migration!N53))/1000)</f>
        <v>4.2630938738834736</v>
      </c>
      <c r="G94" s="17">
        <f>G5*((Migration!$C5*(1+Migration!G53))/1000)+G5*((Migration!$E5*(1+Migration!O53))/1000)</f>
        <v>4.5116158545468767</v>
      </c>
      <c r="H94" s="17">
        <f>H5*((Migration!$C5*(1+Migration!H53))/1000)+H5*((Migration!$E5*(1+Migration!P53))/1000)</f>
        <v>4.4622483073516896</v>
      </c>
      <c r="I94" s="17">
        <f>I5*((Migration!$C5*(1+Migration!I53))/1000)+I5*((Migration!$E5*(1+Migration!Q53))/1000)</f>
        <v>4.0470137829299553</v>
      </c>
      <c r="L94" s="8" t="s">
        <v>2</v>
      </c>
      <c r="M94" s="17">
        <f>M5*((Migration!$D5*(1+Migration!C53))/1000)+M5*((Migration!$F5*(1+Migration!K53))/1000)</f>
        <v>2.2229999999999999</v>
      </c>
      <c r="N94" s="17">
        <f>N5*((Migration!$D5*(1+Migration!D53))/1000)+N5*((Migration!$F5*(1+Migration!L53))/1000)</f>
        <v>3.1966177499999997</v>
      </c>
      <c r="O94" s="17">
        <f>O5*((Migration!$D5*(1+Migration!E53))/1000)+O5*((Migration!$F5*(1+Migration!M53))/1000)</f>
        <v>3.6965621307727554</v>
      </c>
      <c r="P94" s="17">
        <f>P5*((Migration!$D5*(1+Migration!F53))/1000)+P5*((Migration!$F5*(1+Migration!N53))/1000)</f>
        <v>3.9353608222668734</v>
      </c>
      <c r="Q94" s="17">
        <f>Q5*((Migration!$D5*(1+Migration!G53))/1000)+Q5*((Migration!$F5*(1+Migration!O53))/1000)</f>
        <v>4.1645751770680421</v>
      </c>
      <c r="R94" s="17">
        <f>R5*((Migration!$D5*(1+Migration!H53))/1000)+R5*((Migration!$F5*(1+Migration!P53))/1000)</f>
        <v>4.1189986569215655</v>
      </c>
      <c r="S94" s="17">
        <f>S5*((Migration!$D5*(1+Migration!I53))/1000)+S5*((Migration!$F5*(1+Migration!Q53))/1000)</f>
        <v>3.7357050371746081</v>
      </c>
    </row>
    <row r="95" spans="1:20" x14ac:dyDescent="0.25">
      <c r="B95" s="8" t="s">
        <v>3</v>
      </c>
      <c r="C95" s="17">
        <f>C6*((Migration!$C6*(1+Migration!C54))/1000)+C6*((Migration!$E6*(1+Migration!K54))/1000)</f>
        <v>1.5399999999999996</v>
      </c>
      <c r="D95" s="17">
        <f>D6*((Migration!$C6*(1+Migration!D54))/1000)+D6*((Migration!$E6*(1+Migration!L54))/1000)</f>
        <v>2.4058670999999987</v>
      </c>
      <c r="E95" s="17">
        <f>E6*((Migration!$C6*(1+Migration!E54))/1000)+E6*((Migration!$E6*(1+Migration!M54))/1000)</f>
        <v>2.8083879493312498</v>
      </c>
      <c r="F95" s="17">
        <f>F6*((Migration!$C6*(1+Migration!F54))/1000)+F6*((Migration!$E6*(1+Migration!N54))/1000)</f>
        <v>3.2564252351267768</v>
      </c>
      <c r="G95" s="17">
        <f>G6*((Migration!$C6*(1+Migration!G54))/1000)+G6*((Migration!$E6*(1+Migration!O54))/1000)</f>
        <v>3.3602169773904711</v>
      </c>
      <c r="H95" s="17">
        <f>H6*((Migration!$C6*(1+Migration!H54))/1000)+H6*((Migration!$E6*(1+Migration!P54))/1000)</f>
        <v>3.2629978477813388</v>
      </c>
      <c r="I95" s="17">
        <f>I6*((Migration!$C6*(1+Migration!I54))/1000)+I6*((Migration!$E6*(1+Migration!Q54))/1000)</f>
        <v>2.9319850096693805</v>
      </c>
      <c r="L95" s="8" t="s">
        <v>3</v>
      </c>
      <c r="M95" s="17">
        <f>M6*((Migration!$D6*(1+Migration!C54))/1000)+M6*((Migration!$F6*(1+Migration!K54))/1000)</f>
        <v>0.92399999999999971</v>
      </c>
      <c r="N95" s="17">
        <f>N6*((Migration!$D6*(1+Migration!D54))/1000)+N6*((Migration!$F6*(1+Migration!L54))/1000)</f>
        <v>1.4435202599999997</v>
      </c>
      <c r="O95" s="17">
        <f>O6*((Migration!$D6*(1+Migration!E54))/1000)+O6*((Migration!$F6*(1+Migration!M54))/1000)</f>
        <v>1.6850327695987499</v>
      </c>
      <c r="P95" s="17">
        <f>P6*((Migration!$D6*(1+Migration!F54))/1000)+P6*((Migration!$F6*(1+Migration!N54))/1000)</f>
        <v>1.8066174749285406</v>
      </c>
      <c r="Q95" s="17">
        <f>Q6*((Migration!$D6*(1+Migration!G54))/1000)+Q6*((Migration!$F6*(1+Migration!O54))/1000)</f>
        <v>1.8611365320593827</v>
      </c>
      <c r="R95" s="17">
        <f>R6*((Migration!$D6*(1+Migration!H54))/1000)+R6*((Migration!$F6*(1+Migration!P54))/1000)</f>
        <v>1.8072017136833232</v>
      </c>
      <c r="S95" s="17">
        <f>S6*((Migration!$D6*(1+Migration!I54))/1000)+S6*((Migration!$F6*(1+Migration!Q54))/1000)</f>
        <v>1.623868707222595</v>
      </c>
    </row>
    <row r="96" spans="1:20" x14ac:dyDescent="0.25">
      <c r="B96" s="8" t="s">
        <v>4</v>
      </c>
      <c r="C96" s="17">
        <f>C7*((Migration!$C7*(1+Migration!C55))/1000)+C7*((Migration!$E7*(1+Migration!K55))/1000)</f>
        <v>3.8850000000000007</v>
      </c>
      <c r="D96" s="17">
        <f>D7*((Migration!$C7*(1+Migration!D55))/1000)+D7*((Migration!$E7*(1+Migration!L55))/1000)</f>
        <v>5.6007678999999966</v>
      </c>
      <c r="E96" s="17">
        <f>E7*((Migration!$C7*(1+Migration!E55))/1000)+E7*((Migration!$E7*(1+Migration!M55))/1000)</f>
        <v>6.1569446825786258</v>
      </c>
      <c r="F96" s="17">
        <f>F7*((Migration!$C7*(1+Migration!F55))/1000)+F7*((Migration!$E7*(1+Migration!N55))/1000)</f>
        <v>6.4224155966072036</v>
      </c>
      <c r="G96" s="17">
        <f>G7*((Migration!$C7*(1+Migration!G55))/1000)+G7*((Migration!$E7*(1+Migration!O55))/1000)</f>
        <v>7.130582691862883</v>
      </c>
      <c r="H96" s="17">
        <f>H7*((Migration!$C7*(1+Migration!H55))/1000)+H7*((Migration!$E7*(1+Migration!P55))/1000)</f>
        <v>6.7946216762670915</v>
      </c>
      <c r="I96" s="17">
        <f>I7*((Migration!$C7*(1+Migration!I55))/1000)+I7*((Migration!$E7*(1+Migration!Q55))/1000)</f>
        <v>6.1897253745071712</v>
      </c>
      <c r="L96" s="8" t="s">
        <v>4</v>
      </c>
      <c r="M96" s="17">
        <f>M7*((Migration!$D7*(1+Migration!C55))/1000)+M7*((Migration!$F7*(1+Migration!K55))/1000)</f>
        <v>0.7964999999999991</v>
      </c>
      <c r="N96" s="17">
        <f>N7*((Migration!$D7*(1+Migration!D55))/1000)+N7*((Migration!$F7*(1+Migration!L55))/1000)</f>
        <v>2.7586066199999992</v>
      </c>
      <c r="O96" s="17">
        <f>O7*((Migration!$D7*(1+Migration!E55))/1000)+O7*((Migration!$F7*(1+Migration!M55))/1000)</f>
        <v>3.4408930502144264</v>
      </c>
      <c r="P96" s="17">
        <f>P7*((Migration!$D7*(1+Migration!F55))/1000)+P7*((Migration!$F7*(1+Migration!N55))/1000)</f>
        <v>3.7168656685424013</v>
      </c>
      <c r="Q96" s="17">
        <f>Q7*((Migration!$D7*(1+Migration!G55))/1000)+Q7*((Migration!$F7*(1+Migration!O55))/1000)</f>
        <v>3.8406006704030107</v>
      </c>
      <c r="R96" s="17">
        <f>R7*((Migration!$D7*(1+Migration!H55))/1000)+R7*((Migration!$F7*(1+Migration!P55))/1000)</f>
        <v>3.4704679556628175</v>
      </c>
      <c r="S96" s="17">
        <f>S7*((Migration!$D7*(1+Migration!I55))/1000)+S7*((Migration!$F7*(1+Migration!Q55))/1000)</f>
        <v>2.7891989382418849</v>
      </c>
    </row>
    <row r="97" spans="2:19" x14ac:dyDescent="0.25">
      <c r="B97" s="8" t="s">
        <v>5</v>
      </c>
      <c r="C97" s="17">
        <f>C8*((Migration!$C8*(1+Migration!C56))/1000)+C8*((Migration!$E8*(1+Migration!K56))/1000)</f>
        <v>4.5569999999999986</v>
      </c>
      <c r="D97" s="17">
        <f>D8*((Migration!$C8*(1+Migration!D56))/1000)+D8*((Migration!$E8*(1+Migration!L56))/1000)</f>
        <v>10.494465299999996</v>
      </c>
      <c r="E97" s="17">
        <f>E8*((Migration!$C8*(1+Migration!E56))/1000)+E8*((Migration!$E8*(1+Migration!M56))/1000)</f>
        <v>12.610906341169501</v>
      </c>
      <c r="F97" s="17">
        <f>F8*((Migration!$C8*(1+Migration!F56))/1000)+F8*((Migration!$E8*(1+Migration!N56))/1000)</f>
        <v>12.974360659360167</v>
      </c>
      <c r="G97" s="17">
        <f>G8*((Migration!$C8*(1+Migration!G56))/1000)+G8*((Migration!$E8*(1+Migration!O56))/1000)</f>
        <v>13.108477550581451</v>
      </c>
      <c r="H97" s="17">
        <f>H8*((Migration!$C8*(1+Migration!H56))/1000)+H8*((Migration!$E8*(1+Migration!P56))/1000)</f>
        <v>13.004754773124919</v>
      </c>
      <c r="I97" s="17">
        <f>I8*((Migration!$C8*(1+Migration!I56))/1000)+I8*((Migration!$E8*(1+Migration!Q56))/1000)</f>
        <v>10.612483612277341</v>
      </c>
      <c r="L97" s="8" t="s">
        <v>5</v>
      </c>
      <c r="M97" s="17">
        <f>M8*((Migration!$D8*(1+Migration!C56))/1000)+M8*((Migration!$F8*(1+Migration!K56))/1000)</f>
        <v>-0.80600000000000094</v>
      </c>
      <c r="N97" s="17">
        <f>N8*((Migration!$D8*(1+Migration!D56))/1000)+N8*((Migration!$F8*(1+Migration!L56))/1000)</f>
        <v>4.822922789999998</v>
      </c>
      <c r="O97" s="17">
        <f>O8*((Migration!$D8*(1+Migration!E56))/1000)+O8*((Migration!$F8*(1+Migration!M56))/1000)</f>
        <v>7.8062840630817014</v>
      </c>
      <c r="P97" s="17">
        <f>P8*((Migration!$D8*(1+Migration!F56))/1000)+P8*((Migration!$F8*(1+Migration!N56))/1000)</f>
        <v>8.4000104324883456</v>
      </c>
      <c r="Q97" s="17">
        <f>Q8*((Migration!$D8*(1+Migration!G56))/1000)+Q8*((Migration!$F8*(1+Migration!O56))/1000)</f>
        <v>8.5517255120419495</v>
      </c>
      <c r="R97" s="17">
        <f>R8*((Migration!$D8*(1+Migration!H56))/1000)+R8*((Migration!$F8*(1+Migration!P56))/1000)</f>
        <v>7.3287564626502011</v>
      </c>
      <c r="S97" s="17">
        <f>S8*((Migration!$D8*(1+Migration!I56))/1000)+S8*((Migration!$F8*(1+Migration!Q56))/1000)</f>
        <v>4.9174896462142463</v>
      </c>
    </row>
    <row r="98" spans="2:19" x14ac:dyDescent="0.25">
      <c r="B98" s="8" t="s">
        <v>6</v>
      </c>
      <c r="C98" s="17">
        <f>C9*((Migration!$C9*(1+Migration!C57))/1000)+C9*((Migration!$E9*(1+Migration!K57))/1000)</f>
        <v>7.0399999999999991</v>
      </c>
      <c r="D98" s="17">
        <f>D9*((Migration!$C9*(1+Migration!D57))/1000)+D9*((Migration!$E9*(1+Migration!L57))/1000)</f>
        <v>11.587539599999996</v>
      </c>
      <c r="E98" s="17">
        <f>E9*((Migration!$C9*(1+Migration!E57))/1000)+E9*((Migration!$E9*(1+Migration!M57))/1000)</f>
        <v>14.054702508989999</v>
      </c>
      <c r="F98" s="17">
        <f>F9*((Migration!$C9*(1+Migration!F57))/1000)+F9*((Migration!$E9*(1+Migration!N57))/1000)</f>
        <v>14.421025852173733</v>
      </c>
      <c r="G98" s="17">
        <f>G9*((Migration!$C9*(1+Migration!G57))/1000)+G9*((Migration!$E9*(1+Migration!O57))/1000)</f>
        <v>14.030833711409818</v>
      </c>
      <c r="H98" s="17">
        <f>H9*((Migration!$C9*(1+Migration!H57))/1000)+H9*((Migration!$E9*(1+Migration!P57))/1000)</f>
        <v>12.950376379191123</v>
      </c>
      <c r="I98" s="17">
        <f>I9*((Migration!$C9*(1+Migration!I57))/1000)+I9*((Migration!$E9*(1+Migration!Q57))/1000)</f>
        <v>12.058854673608199</v>
      </c>
      <c r="L98" s="8" t="s">
        <v>6</v>
      </c>
      <c r="M98" s="17">
        <f>M9*((Migration!$D9*(1+Migration!C57))/1000)+M9*((Migration!$F9*(1+Migration!K57))/1000)</f>
        <v>0.67499999999999716</v>
      </c>
      <c r="N98" s="17">
        <f>N9*((Migration!$D9*(1+Migration!D57))/1000)+N9*((Migration!$F9*(1+Migration!L57))/1000)</f>
        <v>5.2836289999999941</v>
      </c>
      <c r="O98" s="17">
        <f>O9*((Migration!$D9*(1+Migration!E57))/1000)+O9*((Migration!$F9*(1+Migration!M57))/1000)</f>
        <v>8.0213892955087509</v>
      </c>
      <c r="P98" s="17">
        <f>P9*((Migration!$D9*(1+Migration!F57))/1000)+P9*((Migration!$F9*(1+Migration!N57))/1000)</f>
        <v>9.545633118937042</v>
      </c>
      <c r="Q98" s="17">
        <f>Q9*((Migration!$D9*(1+Migration!G57))/1000)+Q9*((Migration!$F9*(1+Migration!O57))/1000)</f>
        <v>9.3481583592774324</v>
      </c>
      <c r="R98" s="17">
        <f>R9*((Migration!$D9*(1+Migration!H57))/1000)+R9*((Migration!$F9*(1+Migration!P57))/1000)</f>
        <v>8.0831530295445067</v>
      </c>
      <c r="S98" s="17">
        <f>S9*((Migration!$D9*(1+Migration!I57))/1000)+S9*((Migration!$F9*(1+Migration!Q57))/1000)</f>
        <v>5.8873093524754374</v>
      </c>
    </row>
    <row r="99" spans="2:19" x14ac:dyDescent="0.25">
      <c r="B99" s="8" t="s">
        <v>7</v>
      </c>
      <c r="C99" s="17">
        <f>C10*((Migration!$C10*(1+Migration!C58))/1000)+C10*((Migration!$E10*(1+Migration!K58))/1000)</f>
        <v>5.4450000000000003</v>
      </c>
      <c r="D99" s="17">
        <f>D10*((Migration!$C10*(1+Migration!D58))/1000)+D10*((Migration!$E10*(1+Migration!L58))/1000)</f>
        <v>9.0898079999999979</v>
      </c>
      <c r="E99" s="17">
        <f>E10*((Migration!$C10*(1+Migration!E58))/1000)+E10*((Migration!$E10*(1+Migration!M58))/1000)</f>
        <v>10.9523665476225</v>
      </c>
      <c r="F99" s="17">
        <f>F10*((Migration!$C10*(1+Migration!F58))/1000)+F10*((Migration!$E10*(1+Migration!N58))/1000)</f>
        <v>12.046794143430745</v>
      </c>
      <c r="G99" s="17">
        <f>G10*((Migration!$C10*(1+Migration!G58))/1000)+G10*((Migration!$E10*(1+Migration!O58))/1000)</f>
        <v>11.887600197657799</v>
      </c>
      <c r="H99" s="17">
        <f>H10*((Migration!$C10*(1+Migration!H58))/1000)+H10*((Migration!$E10*(1+Migration!P58))/1000)</f>
        <v>10.600196836944189</v>
      </c>
      <c r="I99" s="17">
        <f>I10*((Migration!$C10*(1+Migration!I58))/1000)+I10*((Migration!$E10*(1+Migration!Q58))/1000)</f>
        <v>8.9666985784185265</v>
      </c>
      <c r="L99" s="8" t="s">
        <v>7</v>
      </c>
      <c r="M99" s="17">
        <f>M10*((Migration!$D10*(1+Migration!C58))/1000)+M10*((Migration!$F10*(1+Migration!K58))/1000)</f>
        <v>1.8900000000000006</v>
      </c>
      <c r="N99" s="17">
        <f>N10*((Migration!$D10*(1+Migration!D58))/1000)+N10*((Migration!$F10*(1+Migration!L58))/1000)</f>
        <v>5.2323367499999982</v>
      </c>
      <c r="O99" s="17">
        <f>O10*((Migration!$D10*(1+Migration!E58))/1000)+O10*((Migration!$F10*(1+Migration!M58))/1000)</f>
        <v>6.695106994062499</v>
      </c>
      <c r="P99" s="17">
        <f>P10*((Migration!$D10*(1+Migration!F58))/1000)+P10*((Migration!$F10*(1+Migration!N58))/1000)</f>
        <v>8.0133022288991427</v>
      </c>
      <c r="Q99" s="17">
        <f>Q10*((Migration!$D10*(1+Migration!G58))/1000)+Q10*((Migration!$F10*(1+Migration!O58))/1000)</f>
        <v>8.8204989104081069</v>
      </c>
      <c r="R99" s="17">
        <f>R10*((Migration!$D10*(1+Migration!H58))/1000)+R10*((Migration!$F10*(1+Migration!P58))/1000)</f>
        <v>7.5656602192916793</v>
      </c>
      <c r="S99" s="17">
        <f>S10*((Migration!$D10*(1+Migration!I58))/1000)+S10*((Migration!$F10*(1+Migration!Q58))/1000)</f>
        <v>5.8261310163194828</v>
      </c>
    </row>
    <row r="100" spans="2:19" x14ac:dyDescent="0.25">
      <c r="B100" s="8" t="s">
        <v>8</v>
      </c>
      <c r="C100" s="17">
        <f>C11*((Migration!$C11*(1+Migration!C59))/1000)+C11*((Migration!$E11*(1+Migration!K59))/1000)</f>
        <v>2.2440000000000002</v>
      </c>
      <c r="D100" s="17">
        <f>D11*((Migration!$C11*(1+Migration!D59))/1000)+D11*((Migration!$E11*(1+Migration!L59))/1000)</f>
        <v>3.7099061999999998</v>
      </c>
      <c r="E100" s="17">
        <f>E11*((Migration!$C11*(1+Migration!E59))/1000)+E11*((Migration!$E11*(1+Migration!M59))/1000)</f>
        <v>4.5041686747200007</v>
      </c>
      <c r="F100" s="17">
        <f>F11*((Migration!$C11*(1+Migration!F59))/1000)+F11*((Migration!$E11*(1+Migration!N59))/1000)</f>
        <v>4.9075287436611044</v>
      </c>
      <c r="G100" s="17">
        <f>G11*((Migration!$C11*(1+Migration!G59))/1000)+G11*((Migration!$E11*(1+Migration!O59))/1000)</f>
        <v>5.1858986241911564</v>
      </c>
      <c r="H100" s="17">
        <f>H11*((Migration!$C11*(1+Migration!H59))/1000)+H11*((Migration!$E11*(1+Migration!P59))/1000)</f>
        <v>4.6890592259835095</v>
      </c>
      <c r="I100" s="17">
        <f>I11*((Migration!$C11*(1+Migration!I59))/1000)+I11*((Migration!$E11*(1+Migration!Q59))/1000)</f>
        <v>3.8376332616959639</v>
      </c>
      <c r="L100" s="8" t="s">
        <v>8</v>
      </c>
      <c r="M100" s="17">
        <f>M11*((Migration!$D11*(1+Migration!C59))/1000)+M11*((Migration!$F11*(1+Migration!K59))/1000)</f>
        <v>-0.3360000000000003</v>
      </c>
      <c r="N100" s="17">
        <f>N11*((Migration!$D11*(1+Migration!D59))/1000)+N11*((Migration!$F11*(1+Migration!L59))/1000)</f>
        <v>1.2895679999999992</v>
      </c>
      <c r="O100" s="17">
        <f>O11*((Migration!$D11*(1+Migration!E59))/1000)+O11*((Migration!$F11*(1+Migration!M59))/1000)</f>
        <v>2.0042505129600015</v>
      </c>
      <c r="P100" s="17">
        <f>P11*((Migration!$D11*(1+Migration!F59))/1000)+P11*((Migration!$F11*(1+Migration!N59))/1000)</f>
        <v>2.2724427203500754</v>
      </c>
      <c r="Q100" s="17">
        <f>Q11*((Migration!$D11*(1+Migration!G59))/1000)+Q11*((Migration!$F11*(1+Migration!O59))/1000)</f>
        <v>2.581515542862638</v>
      </c>
      <c r="R100" s="17">
        <f>R11*((Migration!$D11*(1+Migration!H59))/1000)+R11*((Migration!$F11*(1+Migration!P59))/1000)</f>
        <v>2.3413055538259142</v>
      </c>
      <c r="S100" s="17">
        <f>S11*((Migration!$D11*(1+Migration!I59))/1000)+S11*((Migration!$F11*(1+Migration!Q59))/1000)</f>
        <v>1.4407772680115292</v>
      </c>
    </row>
    <row r="101" spans="2:19" x14ac:dyDescent="0.25">
      <c r="B101" s="8" t="s">
        <v>9</v>
      </c>
      <c r="C101" s="17">
        <f>C12*((Migration!$C12*(1+Migration!C60))/1000)+C12*((Migration!$E12*(1+Migration!K60))/1000)</f>
        <v>1.9249999999999994</v>
      </c>
      <c r="D101" s="17">
        <f>D12*((Migration!$C12*(1+Migration!D60))/1000)+D12*((Migration!$E12*(1+Migration!L60))/1000)</f>
        <v>3.124147595659998</v>
      </c>
      <c r="E101" s="17">
        <f>E12*((Migration!$C12*(1+Migration!E60))/1000)+E12*((Migration!$E12*(1+Migration!M60))/1000)</f>
        <v>3.7108003953171607</v>
      </c>
      <c r="F101" s="17">
        <f>F12*((Migration!$C12*(1+Migration!F60))/1000)+F12*((Migration!$E12*(1+Migration!N60))/1000)</f>
        <v>4.0521211168071858</v>
      </c>
      <c r="G101" s="17">
        <f>G12*((Migration!$C12*(1+Migration!G60))/1000)+G12*((Migration!$E12*(1+Migration!O60))/1000)</f>
        <v>4.2333695911167002</v>
      </c>
      <c r="H101" s="17">
        <f>H12*((Migration!$C12*(1+Migration!H60))/1000)+H12*((Migration!$E12*(1+Migration!P60))/1000)</f>
        <v>4.097560634703024</v>
      </c>
      <c r="I101" s="17">
        <f>I12*((Migration!$C12*(1+Migration!I60))/1000)+I12*((Migration!$E12*(1+Migration!Q60))/1000)</f>
        <v>3.4102092833443245</v>
      </c>
      <c r="L101" s="8" t="s">
        <v>9</v>
      </c>
      <c r="M101" s="17">
        <f>M12*((Migration!$D12*(1+Migration!C60))/1000)+M12*((Migration!$F12*(1+Migration!K60))/1000)</f>
        <v>1.7050000000000001</v>
      </c>
      <c r="N101" s="17">
        <f>N12*((Migration!$D12*(1+Migration!D60))/1000)+N12*((Migration!$F12*(1+Migration!L60))/1000)</f>
        <v>2.5330786317199983</v>
      </c>
      <c r="O101" s="17">
        <f>O12*((Migration!$D12*(1+Migration!E60))/1000)+O12*((Migration!$F12*(1+Migration!M60))/1000)</f>
        <v>3.0503401986525289</v>
      </c>
      <c r="P101" s="17">
        <f>P12*((Migration!$D12*(1+Migration!F60))/1000)+P12*((Migration!$F12*(1+Migration!N60))/1000)</f>
        <v>3.2048438889349757</v>
      </c>
      <c r="Q101" s="17">
        <f>Q12*((Migration!$D12*(1+Migration!G60))/1000)+Q12*((Migration!$F12*(1+Migration!O60))/1000)</f>
        <v>3.2457438368671516</v>
      </c>
      <c r="R101" s="17">
        <f>R12*((Migration!$D12*(1+Migration!H60))/1000)+R12*((Migration!$F12*(1+Migration!P60))/1000)</f>
        <v>3.3328707787880174</v>
      </c>
      <c r="S101" s="17">
        <f>S12*((Migration!$D12*(1+Migration!I60))/1000)+S12*((Migration!$F12*(1+Migration!Q60))/1000)</f>
        <v>3.0768693316827229</v>
      </c>
    </row>
    <row r="102" spans="2:19" x14ac:dyDescent="0.25">
      <c r="B102" s="8" t="s">
        <v>10</v>
      </c>
      <c r="C102" s="17">
        <f>C13*((Migration!$C13*(1+Migration!C61))/1000)+C13*((Migration!$E13*(1+Migration!K61))/1000)</f>
        <v>1.9800000000000004</v>
      </c>
      <c r="D102" s="17">
        <f>D13*((Migration!$C13*(1+Migration!D61))/1000)+D13*((Migration!$E13*(1+Migration!L61))/1000)</f>
        <v>3.204360659499998</v>
      </c>
      <c r="E102" s="17">
        <f>E13*((Migration!$C13*(1+Migration!E61))/1000)+E13*((Migration!$E13*(1+Migration!M61))/1000)</f>
        <v>3.7312088959599823</v>
      </c>
      <c r="F102" s="17">
        <f>F13*((Migration!$C13*(1+Migration!F61))/1000)+F13*((Migration!$E13*(1+Migration!N61))/1000)</f>
        <v>3.9837659095567184</v>
      </c>
      <c r="G102" s="17">
        <f>G13*((Migration!$C13*(1+Migration!G61))/1000)+G13*((Migration!$E13*(1+Migration!O61))/1000)</f>
        <v>4.1704154124710264</v>
      </c>
      <c r="H102" s="17">
        <f>H13*((Migration!$C13*(1+Migration!H61))/1000)+H13*((Migration!$E13*(1+Migration!P61))/1000)</f>
        <v>3.9907482823478282</v>
      </c>
      <c r="I102" s="17">
        <f>I13*((Migration!$C13*(1+Migration!I61))/1000)+I13*((Migration!$E13*(1+Migration!Q61))/1000)</f>
        <v>3.5566512184840873</v>
      </c>
      <c r="L102" s="8" t="s">
        <v>10</v>
      </c>
      <c r="M102" s="17">
        <f>M13*((Migration!$D13*(1+Migration!C61))/1000)+M13*((Migration!$F13*(1+Migration!K61))/1000)</f>
        <v>1.9249999999999994</v>
      </c>
      <c r="N102" s="17">
        <f>N13*((Migration!$D13*(1+Migration!D61))/1000)+N13*((Migration!$F13*(1+Migration!L61))/1000)</f>
        <v>2.8381480126999987</v>
      </c>
      <c r="O102" s="17">
        <f>O13*((Migration!$D13*(1+Migration!E61))/1000)+O13*((Migration!$F13*(1+Migration!M61))/1000)</f>
        <v>3.0252877738457533</v>
      </c>
      <c r="P102" s="17">
        <f>P13*((Migration!$D13*(1+Migration!F61))/1000)+P13*((Migration!$F13*(1+Migration!N61))/1000)</f>
        <v>3.2747224321947925</v>
      </c>
      <c r="Q102" s="17">
        <f>Q13*((Migration!$D13*(1+Migration!G61))/1000)+Q13*((Migration!$F13*(1+Migration!O61))/1000)</f>
        <v>3.2984034691216726</v>
      </c>
      <c r="R102" s="17">
        <f>R13*((Migration!$D13*(1+Migration!H61))/1000)+R13*((Migration!$F13*(1+Migration!P61))/1000)</f>
        <v>3.0597249692299702</v>
      </c>
      <c r="S102" s="17">
        <f>S13*((Migration!$D13*(1+Migration!I61))/1000)+S13*((Migration!$F13*(1+Migration!Q61))/1000)</f>
        <v>2.8929062857627574</v>
      </c>
    </row>
    <row r="103" spans="2:19" x14ac:dyDescent="0.25">
      <c r="B103" s="8" t="s">
        <v>11</v>
      </c>
      <c r="C103" s="17">
        <f>C14*((Migration!$C14*(1+Migration!C62))/1000)+C14*((Migration!$E14*(1+Migration!K62))/1000)</f>
        <v>2.1999999999999997</v>
      </c>
      <c r="D103" s="17">
        <f>D14*((Migration!$C14*(1+Migration!D62))/1000)+D14*((Migration!$E14*(1+Migration!L62))/1000)</f>
        <v>3.2879131739999981</v>
      </c>
      <c r="E103" s="17">
        <f>E14*((Migration!$C14*(1+Migration!E62))/1000)+E14*((Migration!$E14*(1+Migration!M62))/1000)</f>
        <v>3.8179988177848481</v>
      </c>
      <c r="F103" s="17">
        <f>F14*((Migration!$C14*(1+Migration!F62))/1000)+F14*((Migration!$E14*(1+Migration!N62))/1000)</f>
        <v>3.9964943505053627</v>
      </c>
      <c r="G103" s="17">
        <f>G14*((Migration!$C14*(1+Migration!G62))/1000)+G14*((Migration!$E14*(1+Migration!O62))/1000)</f>
        <v>4.0908968815744942</v>
      </c>
      <c r="H103" s="17">
        <f>H14*((Migration!$C14*(1+Migration!H62))/1000)+H14*((Migration!$E14*(1+Migration!P62))/1000)</f>
        <v>3.9228187284821208</v>
      </c>
      <c r="I103" s="17">
        <f>I14*((Migration!$C14*(1+Migration!I62))/1000)+I14*((Migration!$E14*(1+Migration!Q62))/1000)</f>
        <v>3.4565406103579872</v>
      </c>
      <c r="L103" s="8" t="s">
        <v>11</v>
      </c>
      <c r="M103" s="17">
        <f>M14*((Migration!$D14*(1+Migration!C62))/1000)+M14*((Migration!$F14*(1+Migration!K62))/1000)</f>
        <v>2.09</v>
      </c>
      <c r="N103" s="17">
        <f>N14*((Migration!$D14*(1+Migration!D62))/1000)+N14*((Migration!$F14*(1+Migration!L62))/1000)</f>
        <v>3.1965822524999989</v>
      </c>
      <c r="O103" s="17">
        <f>O14*((Migration!$D14*(1+Migration!E62))/1000)+O14*((Migration!$F14*(1+Migration!M62))/1000)</f>
        <v>3.3816560957522936</v>
      </c>
      <c r="P103" s="17">
        <f>P14*((Migration!$D14*(1+Migration!F62))/1000)+P14*((Migration!$F14*(1+Migration!N62))/1000)</f>
        <v>3.2403828984002212</v>
      </c>
      <c r="Q103" s="17">
        <f>Q14*((Migration!$D14*(1+Migration!G62))/1000)+Q14*((Migration!$F14*(1+Migration!O62))/1000)</f>
        <v>3.3627858890379376</v>
      </c>
      <c r="R103" s="17">
        <f>R14*((Migration!$D14*(1+Migration!H62))/1000)+R14*((Migration!$F14*(1+Migration!P62))/1000)</f>
        <v>3.1025779504047879</v>
      </c>
      <c r="S103" s="17">
        <f>S14*((Migration!$D14*(1+Migration!I62))/1000)+S14*((Migration!$F14*(1+Migration!Q62))/1000)</f>
        <v>2.6501455026493548</v>
      </c>
    </row>
    <row r="104" spans="2:19" x14ac:dyDescent="0.25">
      <c r="B104" s="8" t="s">
        <v>12</v>
      </c>
      <c r="C104" s="17">
        <f>C15*((Migration!$C15*(1+Migration!C63))/1000)+C15*((Migration!$E15*(1+Migration!K63))/1000)</f>
        <v>1.8919999999999995</v>
      </c>
      <c r="D104" s="17">
        <f>D15*((Migration!$C15*(1+Migration!D63))/1000)+D15*((Migration!$E15*(1+Migration!L63))/1000)</f>
        <v>2.9154938175999998</v>
      </c>
      <c r="E104" s="17">
        <f>E15*((Migration!$C15*(1+Migration!E63))/1000)+E15*((Migration!$E15*(1+Migration!M63))/1000)</f>
        <v>3.1266790846675265</v>
      </c>
      <c r="F104" s="17">
        <f>F15*((Migration!$C15*(1+Migration!F63))/1000)+F15*((Migration!$E15*(1+Migration!N63))/1000)</f>
        <v>3.2640987799864116</v>
      </c>
      <c r="G104" s="17">
        <f>G15*((Migration!$C15*(1+Migration!G63))/1000)+G15*((Migration!$E15*(1+Migration!O63))/1000)</f>
        <v>3.2758825474038518</v>
      </c>
      <c r="H104" s="17">
        <f>H15*((Migration!$C15*(1+Migration!H63))/1000)+H15*((Migration!$E15*(1+Migration!P63))/1000)</f>
        <v>3.0717568207844539</v>
      </c>
      <c r="I104" s="17">
        <f>I15*((Migration!$C15*(1+Migration!I63))/1000)+I15*((Migration!$E15*(1+Migration!Q63))/1000)</f>
        <v>2.712423816335725</v>
      </c>
      <c r="L104" s="8" t="s">
        <v>12</v>
      </c>
      <c r="M104" s="17">
        <f>M15*((Migration!$D15*(1+Migration!C63))/1000)+M15*((Migration!$F15*(1+Migration!K63))/1000)</f>
        <v>1.8479999999999994</v>
      </c>
      <c r="N104" s="17">
        <f>N15*((Migration!$D15*(1+Migration!D63))/1000)+N15*((Migration!$F15*(1+Migration!L63))/1000)</f>
        <v>2.7697191267199996</v>
      </c>
      <c r="O104" s="17">
        <f>O15*((Migration!$D15*(1+Migration!E63))/1000)+O15*((Migration!$F15*(1+Migration!M63))/1000)</f>
        <v>3.0398268878712065</v>
      </c>
      <c r="P104" s="17">
        <f>P15*((Migration!$D15*(1+Migration!F63))/1000)+P15*((Migration!$F15*(1+Migration!N63))/1000)</f>
        <v>2.8910589194165359</v>
      </c>
      <c r="Q104" s="17">
        <f>Q15*((Migration!$D15*(1+Migration!G63))/1000)+Q15*((Migration!$F15*(1+Migration!O63))/1000)</f>
        <v>2.6561062903624268</v>
      </c>
      <c r="R104" s="17">
        <f>R15*((Migration!$D15*(1+Migration!H63))/1000)+R15*((Migration!$F15*(1+Migration!P63))/1000)</f>
        <v>2.5250356561210472</v>
      </c>
      <c r="S104" s="17">
        <f>S15*((Migration!$D15*(1+Migration!I63))/1000)+S15*((Migration!$F15*(1+Migration!Q63))/1000)</f>
        <v>2.1452702526410867</v>
      </c>
    </row>
    <row r="105" spans="2:19" x14ac:dyDescent="0.25">
      <c r="B105" s="8" t="s">
        <v>13</v>
      </c>
      <c r="C105" s="17">
        <f>C16*((Migration!$C16*(1+Migration!C64))/1000)+C16*((Migration!$E16*(1+Migration!K64))/1000)</f>
        <v>3.4269999999999996</v>
      </c>
      <c r="D105" s="17">
        <f>D16*((Migration!$C16*(1+Migration!D64))/1000)+D16*((Migration!$E16*(1+Migration!L64))/1000)</f>
        <v>4.5809114846749974</v>
      </c>
      <c r="E105" s="17">
        <f>E16*((Migration!$C16*(1+Migration!E64))/1000)+E16*((Migration!$E16*(1+Migration!M64))/1000)</f>
        <v>4.8794123632099051</v>
      </c>
      <c r="F105" s="17">
        <f>F16*((Migration!$C16*(1+Migration!F64))/1000)+F16*((Migration!$E16*(1+Migration!N64))/1000)</f>
        <v>4.6504921192279003</v>
      </c>
      <c r="G105" s="17">
        <f>G16*((Migration!$C16*(1+Migration!G64))/1000)+G16*((Migration!$E16*(1+Migration!O64))/1000)</f>
        <v>4.6439997256810885</v>
      </c>
      <c r="H105" s="17">
        <f>H16*((Migration!$C16*(1+Migration!H64))/1000)+H16*((Migration!$E16*(1+Migration!P64))/1000)</f>
        <v>4.3363877933707684</v>
      </c>
      <c r="I105" s="17">
        <f>I16*((Migration!$C16*(1+Migration!I64))/1000)+I16*((Migration!$E16*(1+Migration!Q64))/1000)</f>
        <v>3.8790146934214751</v>
      </c>
      <c r="L105" s="8" t="s">
        <v>13</v>
      </c>
      <c r="M105" s="17">
        <f>M16*((Migration!$D16*(1+Migration!C64))/1000)+M16*((Migration!$F16*(1+Migration!K64))/1000)</f>
        <v>3.3524999999999996</v>
      </c>
      <c r="N105" s="17">
        <f>N16*((Migration!$D16*(1+Migration!D64))/1000)+N16*((Migration!$F16*(1+Migration!L64))/1000)</f>
        <v>4.4743786594499984</v>
      </c>
      <c r="O105" s="17">
        <f>O16*((Migration!$D16*(1+Migration!E64))/1000)+O16*((Migration!$F16*(1+Migration!M64))/1000)</f>
        <v>4.635441745049409</v>
      </c>
      <c r="P105" s="17">
        <f>P16*((Migration!$D16*(1+Migration!F64))/1000)+P16*((Migration!$F16*(1+Migration!N64))/1000)</f>
        <v>4.5213117825826821</v>
      </c>
      <c r="Q105" s="17">
        <f>Q16*((Migration!$D16*(1+Migration!G64))/1000)+Q16*((Migration!$F16*(1+Migration!O64))/1000)</f>
        <v>4.1132568998889649</v>
      </c>
      <c r="R105" s="17">
        <f>R16*((Migration!$D16*(1+Migration!H64))/1000)+R16*((Migration!$F16*(1+Migration!P64))/1000)</f>
        <v>3.5159706518021894</v>
      </c>
      <c r="S105" s="17">
        <f>S16*((Migration!$D16*(1+Migration!I64))/1000)+S16*((Migration!$F16*(1+Migration!Q64))/1000)</f>
        <v>3.1886151746235427</v>
      </c>
    </row>
    <row r="106" spans="2:19" x14ac:dyDescent="0.25">
      <c r="B106" s="8" t="s">
        <v>14</v>
      </c>
      <c r="C106" s="17">
        <f>C17*((Migration!$C17*(1+Migration!C65))/1000)+C17*((Migration!$E17*(1+Migration!K65))/1000)</f>
        <v>5.25</v>
      </c>
      <c r="D106" s="17">
        <f>D17*((Migration!$C17*(1+Migration!D65))/1000)+D17*((Migration!$E17*(1+Migration!L65))/1000)</f>
        <v>6.4241754479999997</v>
      </c>
      <c r="E106" s="17">
        <f>E17*((Migration!$C17*(1+Migration!E65))/1000)+E17*((Migration!$E17*(1+Migration!M65))/1000)</f>
        <v>6.7216996224941932</v>
      </c>
      <c r="F106" s="17">
        <f>F17*((Migration!$C17*(1+Migration!F65))/1000)+F17*((Migration!$E17*(1+Migration!N65))/1000)</f>
        <v>6.5610960387553572</v>
      </c>
      <c r="G106" s="17">
        <f>G17*((Migration!$C17*(1+Migration!G65))/1000)+G17*((Migration!$E17*(1+Migration!O65))/1000)</f>
        <v>6.0427830002706138</v>
      </c>
      <c r="H106" s="17">
        <f>H17*((Migration!$C17*(1+Migration!H65))/1000)+H17*((Migration!$E17*(1+Migration!P65))/1000)</f>
        <v>5.6764698647992375</v>
      </c>
      <c r="I106" s="17">
        <f>I17*((Migration!$C17*(1+Migration!I65))/1000)+I17*((Migration!$E17*(1+Migration!Q65))/1000)</f>
        <v>5.0719593422493627</v>
      </c>
      <c r="L106" s="8" t="s">
        <v>14</v>
      </c>
      <c r="M106" s="17">
        <f>M17*((Migration!$D17*(1+Migration!C65))/1000)+M17*((Migration!$F17*(1+Migration!K65))/1000)</f>
        <v>5.0400000000000009</v>
      </c>
      <c r="N106" s="17">
        <f>N17*((Migration!$D17*(1+Migration!D65))/1000)+N17*((Migration!$F17*(1+Migration!L65))/1000)</f>
        <v>6.2845194599999985</v>
      </c>
      <c r="O106" s="17">
        <f>O17*((Migration!$D17*(1+Migration!E65))/1000)+O17*((Migration!$F17*(1+Migration!M65))/1000)</f>
        <v>6.5653810266222363</v>
      </c>
      <c r="P106" s="17">
        <f>P17*((Migration!$D17*(1+Migration!F65))/1000)+P17*((Migration!$F17*(1+Migration!N65))/1000)</f>
        <v>6.2330412368175896</v>
      </c>
      <c r="Q106" s="17">
        <f>Q17*((Migration!$D17*(1+Migration!G65))/1000)+Q17*((Migration!$F17*(1+Migration!O65))/1000)</f>
        <v>5.8749279169297646</v>
      </c>
      <c r="R106" s="17">
        <f>R17*((Migration!$D17*(1+Migration!H65))/1000)+R17*((Migration!$F17*(1+Migration!P65))/1000)</f>
        <v>5.0277304516793251</v>
      </c>
      <c r="S106" s="17">
        <f>S17*((Migration!$D17*(1+Migration!I65))/1000)+S17*((Migration!$F17*(1+Migration!Q65))/1000)</f>
        <v>4.1123767163408669</v>
      </c>
    </row>
    <row r="107" spans="2:19" x14ac:dyDescent="0.25">
      <c r="B107" s="8" t="s">
        <v>15</v>
      </c>
      <c r="C107" s="17">
        <f>C18*((Migration!$C18*(1+Migration!C66))/1000)+C18*((Migration!$E18*(1+Migration!K66))/1000)</f>
        <v>1.4519999999999995</v>
      </c>
      <c r="D107" s="17">
        <f>D18*((Migration!$C18*(1+Migration!D66))/1000)+D18*((Migration!$E18*(1+Migration!L66))/1000)</f>
        <v>2.6541278399999997</v>
      </c>
      <c r="E107" s="17">
        <f>E18*((Migration!$C18*(1+Migration!E66))/1000)+E18*((Migration!$E18*(1+Migration!M66))/1000)</f>
        <v>2.8749671131443044</v>
      </c>
      <c r="F107" s="17">
        <f>F18*((Migration!$C18*(1+Migration!F66))/1000)+F18*((Migration!$E18*(1+Migration!N66))/1000)</f>
        <v>2.8609381721799831</v>
      </c>
      <c r="G107" s="17">
        <f>G18*((Migration!$C18*(1+Migration!G66))/1000)+G18*((Migration!$E18*(1+Migration!O66))/1000)</f>
        <v>2.7260470181298304</v>
      </c>
      <c r="H107" s="17">
        <f>H18*((Migration!$C18*(1+Migration!H66))/1000)+H18*((Migration!$E18*(1+Migration!P66))/1000)</f>
        <v>2.3097928312669191</v>
      </c>
      <c r="I107" s="17">
        <f>I18*((Migration!$C18*(1+Migration!I66))/1000)+I18*((Migration!$E18*(1+Migration!Q66))/1000)</f>
        <v>1.9521855452738326</v>
      </c>
      <c r="L107" s="8" t="s">
        <v>15</v>
      </c>
      <c r="M107" s="17">
        <f>M18*((Migration!$D18*(1+Migration!C66))/1000)+M18*((Migration!$F18*(1+Migration!K66))/1000)</f>
        <v>1.3860000000000001</v>
      </c>
      <c r="N107" s="17">
        <f>N18*((Migration!$D18*(1+Migration!D66))/1000)+N18*((Migration!$F18*(1+Migration!L66))/1000)</f>
        <v>2.5479627263999989</v>
      </c>
      <c r="O107" s="17">
        <f>O18*((Migration!$D18*(1+Migration!E66))/1000)+O18*((Migration!$F18*(1+Migration!M66))/1000)</f>
        <v>2.812467828075949</v>
      </c>
      <c r="P107" s="17">
        <f>P18*((Migration!$D18*(1+Migration!F66))/1000)+P18*((Migration!$F18*(1+Migration!N66))/1000)</f>
        <v>2.7944047263153333</v>
      </c>
      <c r="Q107" s="17">
        <f>Q18*((Migration!$D18*(1+Migration!G66))/1000)+Q18*((Migration!$F18*(1+Migration!O66))/1000)</f>
        <v>2.5897446672233384</v>
      </c>
      <c r="R107" s="17">
        <f>R18*((Migration!$D18*(1+Migration!H66))/1000)+R18*((Migration!$F18*(1+Migration!P66))/1000)</f>
        <v>2.2456319192872831</v>
      </c>
      <c r="S107" s="17">
        <f>S18*((Migration!$D18*(1+Migration!I66))/1000)+S18*((Migration!$F18*(1+Migration!Q66))/1000)</f>
        <v>1.7290786258139665</v>
      </c>
    </row>
    <row r="108" spans="2:19" x14ac:dyDescent="0.25">
      <c r="B108" s="8" t="s">
        <v>16</v>
      </c>
      <c r="C108" s="17">
        <f>C19*((Migration!$C19*(1+Migration!C67))/1000)+C19*((Migration!$E19*(1+Migration!K67))/1000)</f>
        <v>-0.2975000000000001</v>
      </c>
      <c r="D108" s="17">
        <f>D19*((Migration!$C19*(1+Migration!D67))/1000)+D19*((Migration!$E19*(1+Migration!L67))/1000)</f>
        <v>9.1992621599999769E-2</v>
      </c>
      <c r="E108" s="17">
        <f>E19*((Migration!$C19*(1+Migration!E67))/1000)+E19*((Migration!$E19*(1+Migration!M67))/1000)</f>
        <v>0.31937663751097078</v>
      </c>
      <c r="F108" s="17">
        <f>F19*((Migration!$C19*(1+Migration!F67))/1000)+F19*((Migration!$E19*(1+Migration!N67))/1000)</f>
        <v>0.36887822256154434</v>
      </c>
      <c r="G108" s="17">
        <f>G19*((Migration!$C19*(1+Migration!G67))/1000)+G19*((Migration!$E19*(1+Migration!O67))/1000)</f>
        <v>0.36332324290359819</v>
      </c>
      <c r="H108" s="17">
        <f>H19*((Migration!$C19*(1+Migration!H67))/1000)+H19*((Migration!$E19*(1+Migration!P67))/1000)</f>
        <v>0.24966000472125893</v>
      </c>
      <c r="I108" s="17">
        <f>I19*((Migration!$C19*(1+Migration!I67))/1000)+I19*((Migration!$E19*(1+Migration!Q67))/1000)</f>
        <v>7.2334079910869598E-2</v>
      </c>
      <c r="L108" s="8" t="s">
        <v>16</v>
      </c>
      <c r="M108" s="17">
        <f>M19*((Migration!$D19*(1+Migration!C67))/1000)+M19*((Migration!$F19*(1+Migration!K67))/1000)</f>
        <v>-0.31450000000000022</v>
      </c>
      <c r="N108" s="17">
        <f>N19*((Migration!$D19*(1+Migration!D67))/1000)+N19*((Migration!$F19*(1+Migration!L67))/1000)</f>
        <v>9.0167744099999725E-2</v>
      </c>
      <c r="O108" s="17">
        <f>O19*((Migration!$D19*(1+Migration!E67))/1000)+O19*((Migration!$F19*(1+Migration!M67))/1000)</f>
        <v>0.31457236943599498</v>
      </c>
      <c r="P108" s="17">
        <f>P19*((Migration!$D19*(1+Migration!F67))/1000)+P19*((Migration!$F19*(1+Migration!N67))/1000)</f>
        <v>0.36997131774864389</v>
      </c>
      <c r="Q108" s="17">
        <f>Q19*((Migration!$D19*(1+Migration!G67))/1000)+Q19*((Migration!$F19*(1+Migration!O67))/1000)</f>
        <v>0.36359012815455438</v>
      </c>
      <c r="R108" s="17">
        <f>R19*((Migration!$D19*(1+Migration!H67))/1000)+R19*((Migration!$F19*(1+Migration!P67))/1000)</f>
        <v>0.24284719572512947</v>
      </c>
      <c r="S108" s="17">
        <f>S19*((Migration!$D19*(1+Migration!I67))/1000)+S19*((Migration!$F19*(1+Migration!Q67))/1000)</f>
        <v>7.1963419778548143E-2</v>
      </c>
    </row>
    <row r="109" spans="2:19" x14ac:dyDescent="0.25">
      <c r="B109" s="8" t="s">
        <v>17</v>
      </c>
      <c r="C109" s="17">
        <f>C20*((Migration!$C20*(1+Migration!C68))/1000)+C20*((Migration!$E20*(1+Migration!K68))/1000)</f>
        <v>-0.18250000000000005</v>
      </c>
      <c r="D109" s="17">
        <f>D20*((Migration!$C20*(1+Migration!D68))/1000)+D20*((Migration!$E20*(1+Migration!L68))/1000)</f>
        <v>-6.7362983800000054E-2</v>
      </c>
      <c r="E109" s="17">
        <f>E20*((Migration!$C20*(1+Migration!E68))/1000)+E20*((Migration!$E20*(1+Migration!M68))/1000)</f>
        <v>5.1417232357631182E-4</v>
      </c>
      <c r="F109" s="17">
        <f>F20*((Migration!$C20*(1+Migration!F68))/1000)+F20*((Migration!$E20*(1+Migration!N68))/1000)</f>
        <v>3.2774529672945918E-2</v>
      </c>
      <c r="G109" s="17">
        <f>G20*((Migration!$C20*(1+Migration!G68))/1000)+G20*((Migration!$E20*(1+Migration!O68))/1000)</f>
        <v>3.6603080566666335E-2</v>
      </c>
      <c r="H109" s="17">
        <f>H20*((Migration!$C20*(1+Migration!H68))/1000)+H20*((Migration!$E20*(1+Migration!P68))/1000)</f>
        <v>-5.3950096944120896E-3</v>
      </c>
      <c r="I109" s="17">
        <f>I20*((Migration!$C20*(1+Migration!I68))/1000)+I20*((Migration!$E20*(1+Migration!Q68))/1000)</f>
        <v>-7.4441407198866327E-2</v>
      </c>
      <c r="L109" s="8" t="s">
        <v>17</v>
      </c>
      <c r="M109" s="17">
        <f>M20*((Migration!$D20*(1+Migration!C68))/1000)+M20*((Migration!$F20*(1+Migration!K68))/1000)</f>
        <v>-0.21900000000000008</v>
      </c>
      <c r="N109" s="17">
        <f>N20*((Migration!$D20*(1+Migration!D68))/1000)+N20*((Migration!$F20*(1+Migration!L68))/1000)</f>
        <v>-7.3256555300000026E-2</v>
      </c>
      <c r="O109" s="17">
        <f>O20*((Migration!$D20*(1+Migration!E68))/1000)+O20*((Migration!$F20*(1+Migration!M68))/1000)</f>
        <v>5.1803064817274036E-4</v>
      </c>
      <c r="P109" s="17">
        <f>P20*((Migration!$D20*(1+Migration!F68))/1000)+P20*((Migration!$F20*(1+Migration!N68))/1000)</f>
        <v>3.3157831688879202E-2</v>
      </c>
      <c r="Q109" s="17">
        <f>Q20*((Migration!$D20*(1+Migration!G68))/1000)+Q20*((Migration!$F20*(1+Migration!O68))/1000)</f>
        <v>3.7682174920799061E-2</v>
      </c>
      <c r="R109" s="17">
        <f>R20*((Migration!$D20*(1+Migration!H68))/1000)+R20*((Migration!$F20*(1+Migration!P68))/1000)</f>
        <v>-5.5380602485279318E-3</v>
      </c>
      <c r="S109" s="17">
        <f>S20*((Migration!$D20*(1+Migration!I68))/1000)+S20*((Migration!$F20*(1+Migration!Q68))/1000)</f>
        <v>-7.422902752679178E-2</v>
      </c>
    </row>
    <row r="110" spans="2:19" x14ac:dyDescent="0.25">
      <c r="B110" s="8" t="s">
        <v>18</v>
      </c>
      <c r="C110" s="17">
        <f>C21*((Migration!$C21*(1+Migration!C69))/1000)+C21*((Migration!$E21*(1+Migration!K69))/1000)</f>
        <v>-2.5499999999999995E-2</v>
      </c>
      <c r="D110" s="17">
        <f>D21*((Migration!$C21*(1+Migration!D69))/1000)+D21*((Migration!$E21*(1+Migration!L69))/1000)</f>
        <v>8.6603624999999906E-3</v>
      </c>
      <c r="E110" s="17">
        <f>E21*((Migration!$C21*(1+Migration!E69))/1000)+E21*((Migration!$E21*(1+Migration!M69))/1000)</f>
        <v>3.2444480386991825E-2</v>
      </c>
      <c r="F110" s="17">
        <f>F21*((Migration!$C21*(1+Migration!F69))/1000)+F21*((Migration!$E21*(1+Migration!N69))/1000)</f>
        <v>4.6969163309876411E-2</v>
      </c>
      <c r="G110" s="17">
        <f>G21*((Migration!$C21*(1+Migration!G69))/1000)+G21*((Migration!$E21*(1+Migration!O69))/1000)</f>
        <v>5.5039347494921342E-2</v>
      </c>
      <c r="H110" s="17">
        <f>H21*((Migration!$C21*(1+Migration!H69))/1000)+H21*((Migration!$E21*(1+Migration!P69))/1000)</f>
        <v>3.7314511865555899E-2</v>
      </c>
      <c r="I110" s="17">
        <f>I21*((Migration!$C21*(1+Migration!I69))/1000)+I21*((Migration!$E21*(1+Migration!Q69))/1000)</f>
        <v>1.1250908043716062E-2</v>
      </c>
      <c r="L110" s="8" t="s">
        <v>18</v>
      </c>
      <c r="M110" s="17">
        <f>M21*((Migration!$D21*(1+Migration!C69))/1000)+M21*((Migration!$F21*(1+Migration!K69))/1000)</f>
        <v>-3.4000000000000002E-2</v>
      </c>
      <c r="N110" s="17">
        <f>N21*((Migration!$D21*(1+Migration!D69))/1000)+N21*((Migration!$F21*(1+Migration!L69))/1000)</f>
        <v>1.0731176699999984E-2</v>
      </c>
      <c r="O110" s="17">
        <f>O21*((Migration!$D21*(1+Migration!E69))/1000)+O21*((Migration!$F21*(1+Migration!M69))/1000)</f>
        <v>3.6404100917759974E-2</v>
      </c>
      <c r="P110" s="17">
        <f>P21*((Migration!$D21*(1+Migration!F69))/1000)+P21*((Migration!$F21*(1+Migration!N69))/1000)</f>
        <v>4.8788574591446421E-2</v>
      </c>
      <c r="Q110" s="17">
        <f>Q21*((Migration!$D21*(1+Migration!G69))/1000)+Q21*((Migration!$F21*(1+Migration!O69))/1000)</f>
        <v>5.7368039154754358E-2</v>
      </c>
      <c r="R110" s="17">
        <f>R21*((Migration!$D21*(1+Migration!H69))/1000)+R21*((Migration!$F21*(1+Migration!P69))/1000)</f>
        <v>3.9549657344754074E-2</v>
      </c>
      <c r="S110" s="17">
        <f>S21*((Migration!$D21*(1+Migration!I69))/1000)+S21*((Migration!$F21*(1+Migration!Q69))/1000)</f>
        <v>1.1882612861578268E-2</v>
      </c>
    </row>
    <row r="111" spans="2:19" x14ac:dyDescent="0.25">
      <c r="B111" s="9" t="s">
        <v>19</v>
      </c>
      <c r="C111" s="17">
        <f>C22*((Migration!$C22*(1+Migration!C70))/1000)+C22*((Migration!$E22*(1+Migration!K70))/1000)</f>
        <v>-1.17E-2</v>
      </c>
      <c r="D111" s="17">
        <f>D22*((Migration!$C22*(1+Migration!D70))/1000)+D22*((Migration!$E22*(1+Migration!L70))/1000)</f>
        <v>-2.0184732E-2</v>
      </c>
      <c r="E111" s="17">
        <f>E22*((Migration!$C22*(1+Migration!E70))/1000)+E22*((Migration!$E22*(1+Migration!M70))/1000)</f>
        <v>-2.5079920380956251E-2</v>
      </c>
      <c r="F111" s="17">
        <f>F22*((Migration!$C22*(1+Migration!F70))/1000)+F22*((Migration!$E22*(1+Migration!N70))/1000)</f>
        <v>-3.0712127870145857E-2</v>
      </c>
      <c r="G111" s="17">
        <f>G22*((Migration!$C22*(1+Migration!G70))/1000)+G22*((Migration!$E22*(1+Migration!O70))/1000)</f>
        <v>-3.7348710835140977E-2</v>
      </c>
      <c r="H111" s="17">
        <f>H22*((Migration!$C22*(1+Migration!H70))/1000)+H22*((Migration!$E22*(1+Migration!P70))/1000)</f>
        <v>-4.7369568175843743E-2</v>
      </c>
      <c r="I111" s="17">
        <f>I22*((Migration!$C22*(1+Migration!I70))/1000)+I22*((Migration!$E22*(1+Migration!Q70))/1000)</f>
        <v>-5.4300380004970408E-2</v>
      </c>
      <c r="L111" s="9" t="s">
        <v>19</v>
      </c>
      <c r="M111" s="17">
        <f>M22*((Migration!$D22*(1+Migration!C70))/1000)+M22*((Migration!$F22*(1+Migration!K70))/1000)</f>
        <v>-2.3400000000000001E-2</v>
      </c>
      <c r="N111" s="17">
        <f>N22*((Migration!$D22*(1+Migration!D70))/1000)+N22*((Migration!$F22*(1+Migration!L70))/1000)</f>
        <v>-3.5848776000000006E-2</v>
      </c>
      <c r="O111" s="17">
        <f>O22*((Migration!$D22*(1+Migration!E70))/1000)+O22*((Migration!$F22*(1+Migration!M70))/1000)</f>
        <v>-4.0999140440600698E-2</v>
      </c>
      <c r="P111" s="17">
        <f>P22*((Migration!$D22*(1+Migration!F70))/1000)+P22*((Migration!$F22*(1+Migration!N70))/1000)</f>
        <v>-4.5306063747601454E-2</v>
      </c>
      <c r="Q111" s="17">
        <f>Q22*((Migration!$D22*(1+Migration!G70))/1000)+Q22*((Migration!$F22*(1+Migration!O70))/1000)</f>
        <v>-5.0470033706647988E-2</v>
      </c>
      <c r="R111" s="17">
        <f>R22*((Migration!$D22*(1+Migration!H70))/1000)+R22*((Migration!$F22*(1+Migration!P70))/1000)</f>
        <v>-6.2589078328246103E-2</v>
      </c>
      <c r="S111" s="17">
        <f>S22*((Migration!$D22*(1+Migration!I70))/1000)+S22*((Migration!$F22*(1+Migration!Q70))/1000)</f>
        <v>-7.1800947237173077E-2</v>
      </c>
    </row>
    <row r="112" spans="2:19" s="13" customFormat="1" x14ac:dyDescent="0.25">
      <c r="B112" s="21" t="s">
        <v>116</v>
      </c>
      <c r="C112" s="203">
        <f>SUM(C93:C111)</f>
        <v>47.930300000000003</v>
      </c>
      <c r="D112" s="203">
        <f t="shared" ref="D112:I112" si="21">SUM(D93:D111)</f>
        <v>77.042609182518788</v>
      </c>
      <c r="E112" s="203">
        <f t="shared" si="21"/>
        <v>89.59661209747415</v>
      </c>
      <c r="F112" s="203">
        <f t="shared" si="21"/>
        <v>93.842248240574165</v>
      </c>
      <c r="G112" s="203">
        <f t="shared" si="21"/>
        <v>94.93351763388884</v>
      </c>
      <c r="H112" s="203">
        <f t="shared" si="21"/>
        <v>89.428924608246362</v>
      </c>
      <c r="I112" s="203">
        <f t="shared" si="21"/>
        <v>78.173771174962695</v>
      </c>
      <c r="L112" s="21" t="s">
        <v>116</v>
      </c>
      <c r="M112" s="203">
        <f>SUM(M93:M111)</f>
        <v>25.509599999999995</v>
      </c>
      <c r="N112" s="203">
        <f t="shared" ref="N112:S112" si="22">SUM(N93:N111)</f>
        <v>53.058581112636581</v>
      </c>
      <c r="O112" s="203">
        <f t="shared" si="22"/>
        <v>65.082617489450882</v>
      </c>
      <c r="P112" s="203">
        <f t="shared" si="22"/>
        <v>69.576945822472069</v>
      </c>
      <c r="Q112" s="203">
        <f t="shared" si="22"/>
        <v>70.364071103853504</v>
      </c>
      <c r="R112" s="203">
        <f t="shared" si="22"/>
        <v>63.30082461698202</v>
      </c>
      <c r="S112" s="203">
        <f t="shared" si="22"/>
        <v>51.063295610253704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7"/>
  <sheetViews>
    <sheetView workbookViewId="0">
      <selection activeCell="B2" sqref="B2"/>
    </sheetView>
  </sheetViews>
  <sheetFormatPr defaultRowHeight="15" x14ac:dyDescent="0.25"/>
  <cols>
    <col min="1" max="1" width="25.5703125" customWidth="1"/>
    <col min="2" max="2" width="115.85546875" customWidth="1"/>
  </cols>
  <sheetData>
    <row r="1" spans="1:2" x14ac:dyDescent="0.25">
      <c r="A1" s="13" t="s">
        <v>53</v>
      </c>
      <c r="B1" t="s">
        <v>54</v>
      </c>
    </row>
    <row r="2" spans="1:2" s="37" customFormat="1" ht="17.25" customHeight="1" x14ac:dyDescent="0.25">
      <c r="A2" s="37" t="s">
        <v>24</v>
      </c>
      <c r="B2" s="38" t="s">
        <v>55</v>
      </c>
    </row>
    <row r="3" spans="1:2" x14ac:dyDescent="0.25">
      <c r="A3" t="s">
        <v>28</v>
      </c>
      <c r="B3" t="s">
        <v>57</v>
      </c>
    </row>
    <row r="4" spans="1:2" x14ac:dyDescent="0.25">
      <c r="A4" t="s">
        <v>56</v>
      </c>
      <c r="B4" t="s">
        <v>59</v>
      </c>
    </row>
    <row r="5" spans="1:2" x14ac:dyDescent="0.25">
      <c r="A5" t="s">
        <v>38</v>
      </c>
      <c r="B5" t="s">
        <v>58</v>
      </c>
    </row>
    <row r="6" spans="1:2" x14ac:dyDescent="0.25">
      <c r="A6" t="s">
        <v>60</v>
      </c>
      <c r="B6" t="s">
        <v>61</v>
      </c>
    </row>
    <row r="7" spans="1:2" x14ac:dyDescent="0.25">
      <c r="A7" t="s">
        <v>33</v>
      </c>
      <c r="B7" t="s">
        <v>62</v>
      </c>
    </row>
  </sheetData>
  <hyperlinks>
    <hyperlink ref="B2" r:id="rId1" display="Extracted from National Record of Scotland Population Projections for Scottish Areas (2012 based) detailed tables. http://www.nrscotland.gov.uk/statistics-and-data/statistics/statistics-by-theme/population/population-projections/sub-national-population-pr"/>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C1:L25"/>
  <sheetViews>
    <sheetView topLeftCell="B1" zoomScale="73" zoomScaleNormal="73" workbookViewId="0">
      <selection activeCell="E2" sqref="E2"/>
    </sheetView>
  </sheetViews>
  <sheetFormatPr defaultColWidth="9.140625" defaultRowHeight="15" x14ac:dyDescent="0.25"/>
  <cols>
    <col min="1" max="1" width="2.42578125" style="1" customWidth="1"/>
    <col min="2" max="2" width="2.28515625" style="1" customWidth="1"/>
    <col min="3" max="3" width="9.140625" style="1"/>
    <col min="4" max="4" width="10" style="1" customWidth="1"/>
    <col min="5" max="6" width="10.28515625" style="1" customWidth="1"/>
    <col min="7" max="7" width="10.7109375" style="1" customWidth="1"/>
    <col min="8" max="8" width="10.5703125" style="1" customWidth="1"/>
    <col min="9" max="9" width="10.42578125" style="1" customWidth="1"/>
    <col min="10" max="10" width="10.7109375" style="1" customWidth="1"/>
    <col min="11" max="12" width="9.140625" style="1"/>
    <col min="13" max="13" width="2.28515625" style="1" customWidth="1"/>
    <col min="14" max="16384" width="9.140625" style="1"/>
  </cols>
  <sheetData>
    <row r="1" spans="3:12" ht="15.75" thickBot="1" x14ac:dyDescent="0.3"/>
    <row r="2" spans="3:12" ht="18.75" x14ac:dyDescent="0.3">
      <c r="C2" s="42" t="s">
        <v>36</v>
      </c>
      <c r="D2" s="43"/>
      <c r="E2" s="44" t="str">
        <f>'Base Year Population'!$B$11</f>
        <v>NORTOPIA</v>
      </c>
      <c r="F2" s="43"/>
      <c r="G2" s="43"/>
      <c r="H2" s="43"/>
      <c r="I2" s="43"/>
      <c r="J2" s="43"/>
      <c r="K2" s="43"/>
      <c r="L2" s="46"/>
    </row>
    <row r="3" spans="3:12" x14ac:dyDescent="0.25">
      <c r="C3" s="49" t="s">
        <v>28</v>
      </c>
      <c r="D3" s="4"/>
      <c r="E3" s="4"/>
      <c r="F3" s="4"/>
      <c r="G3" s="4"/>
      <c r="H3" s="4" t="s">
        <v>38</v>
      </c>
      <c r="I3" s="4"/>
      <c r="J3" s="4"/>
      <c r="K3" s="4"/>
      <c r="L3" s="48"/>
    </row>
    <row r="4" spans="3:12" x14ac:dyDescent="0.25">
      <c r="C4" s="51" t="s">
        <v>26</v>
      </c>
      <c r="D4" s="4"/>
      <c r="E4" s="4"/>
      <c r="F4" s="4"/>
      <c r="G4" s="4"/>
      <c r="H4" s="4"/>
      <c r="I4" s="4"/>
      <c r="J4" s="167">
        <v>0.48</v>
      </c>
      <c r="K4" s="4"/>
      <c r="L4" s="48"/>
    </row>
    <row r="5" spans="3:12" x14ac:dyDescent="0.25">
      <c r="C5" s="49" t="s">
        <v>25</v>
      </c>
      <c r="D5" s="47">
        <f>'Base Year Population'!C3</f>
        <v>2015</v>
      </c>
      <c r="E5" s="47" t="s">
        <v>41</v>
      </c>
      <c r="F5" s="47" t="s">
        <v>42</v>
      </c>
      <c r="G5" s="47" t="s">
        <v>43</v>
      </c>
      <c r="H5" s="47" t="s">
        <v>44</v>
      </c>
      <c r="I5" s="47" t="s">
        <v>45</v>
      </c>
      <c r="J5" s="47"/>
      <c r="K5" s="73" t="s">
        <v>51</v>
      </c>
      <c r="L5" s="48"/>
    </row>
    <row r="6" spans="3:12" x14ac:dyDescent="0.25">
      <c r="C6" s="53" t="s">
        <v>4</v>
      </c>
      <c r="D6" s="177">
        <v>4</v>
      </c>
      <c r="E6" s="178">
        <f>D6*(1+E18)</f>
        <v>3.96</v>
      </c>
      <c r="F6" s="178">
        <f t="shared" ref="F6:K6" si="0">E6*(1+F18)</f>
        <v>3.9203999999999999</v>
      </c>
      <c r="G6" s="178">
        <f t="shared" si="0"/>
        <v>3.8811959999999996</v>
      </c>
      <c r="H6" s="178">
        <f t="shared" si="0"/>
        <v>3.8423840399999998</v>
      </c>
      <c r="I6" s="178">
        <f t="shared" si="0"/>
        <v>3.8039601995999996</v>
      </c>
      <c r="J6" s="178">
        <f t="shared" si="0"/>
        <v>3.7659205976039996</v>
      </c>
      <c r="K6" s="178">
        <f t="shared" si="0"/>
        <v>3.7282613916279597</v>
      </c>
      <c r="L6" s="48"/>
    </row>
    <row r="7" spans="3:12" x14ac:dyDescent="0.25">
      <c r="C7" s="53" t="s">
        <v>5</v>
      </c>
      <c r="D7" s="177">
        <v>40</v>
      </c>
      <c r="E7" s="178">
        <f t="shared" ref="E7:K12" si="1">D7*(1+E19)</f>
        <v>40</v>
      </c>
      <c r="F7" s="178">
        <f t="shared" si="1"/>
        <v>40</v>
      </c>
      <c r="G7" s="178">
        <f t="shared" si="1"/>
        <v>40</v>
      </c>
      <c r="H7" s="178">
        <f t="shared" si="1"/>
        <v>40</v>
      </c>
      <c r="I7" s="178">
        <f t="shared" si="1"/>
        <v>40</v>
      </c>
      <c r="J7" s="178">
        <f t="shared" si="1"/>
        <v>40</v>
      </c>
      <c r="K7" s="178">
        <f t="shared" si="1"/>
        <v>40</v>
      </c>
      <c r="L7" s="48"/>
    </row>
    <row r="8" spans="3:12" x14ac:dyDescent="0.25">
      <c r="C8" s="53" t="s">
        <v>6</v>
      </c>
      <c r="D8" s="177">
        <v>100</v>
      </c>
      <c r="E8" s="178">
        <f t="shared" si="1"/>
        <v>100.76481835564056</v>
      </c>
      <c r="F8" s="178">
        <f t="shared" si="1"/>
        <v>101.53548618245236</v>
      </c>
      <c r="G8" s="178">
        <f t="shared" si="1"/>
        <v>102.31204821826464</v>
      </c>
      <c r="H8" s="178">
        <f t="shared" si="1"/>
        <v>103.09454954306973</v>
      </c>
      <c r="I8" s="178">
        <f t="shared" si="1"/>
        <v>103.88303558164007</v>
      </c>
      <c r="J8" s="178">
        <f t="shared" si="1"/>
        <v>104.67755210616507</v>
      </c>
      <c r="K8" s="178">
        <f t="shared" si="1"/>
        <v>105.47814523890821</v>
      </c>
      <c r="L8" s="48"/>
    </row>
    <row r="9" spans="3:12" x14ac:dyDescent="0.25">
      <c r="C9" s="53" t="s">
        <v>7</v>
      </c>
      <c r="D9" s="177">
        <v>130</v>
      </c>
      <c r="E9" s="178">
        <f t="shared" si="1"/>
        <v>131.00308641975309</v>
      </c>
      <c r="F9" s="178">
        <f t="shared" si="1"/>
        <v>132.01391270385611</v>
      </c>
      <c r="G9" s="178">
        <f t="shared" si="1"/>
        <v>133.03253857348463</v>
      </c>
      <c r="H9" s="178">
        <f t="shared" si="1"/>
        <v>134.05902421062569</v>
      </c>
      <c r="I9" s="178">
        <f t="shared" si="1"/>
        <v>135.09343026163359</v>
      </c>
      <c r="J9" s="178">
        <f t="shared" si="1"/>
        <v>136.13581784081285</v>
      </c>
      <c r="K9" s="178">
        <f t="shared" si="1"/>
        <v>137.18624853402898</v>
      </c>
      <c r="L9" s="48"/>
    </row>
    <row r="10" spans="3:12" x14ac:dyDescent="0.25">
      <c r="C10" s="53" t="s">
        <v>8</v>
      </c>
      <c r="D10" s="177">
        <v>75</v>
      </c>
      <c r="E10" s="178">
        <f t="shared" si="1"/>
        <v>75.75</v>
      </c>
      <c r="F10" s="178">
        <f t="shared" si="1"/>
        <v>76.507500000000007</v>
      </c>
      <c r="G10" s="178">
        <f t="shared" si="1"/>
        <v>77.272575000000003</v>
      </c>
      <c r="H10" s="178">
        <f t="shared" si="1"/>
        <v>78.04530075000001</v>
      </c>
      <c r="I10" s="178">
        <f t="shared" si="1"/>
        <v>78.82575375750001</v>
      </c>
      <c r="J10" s="178">
        <f t="shared" si="1"/>
        <v>79.614011295075017</v>
      </c>
      <c r="K10" s="178">
        <f t="shared" si="1"/>
        <v>80.410151408025769</v>
      </c>
      <c r="L10" s="48"/>
    </row>
    <row r="11" spans="3:12" x14ac:dyDescent="0.25">
      <c r="C11" s="53" t="s">
        <v>9</v>
      </c>
      <c r="D11" s="177">
        <v>20</v>
      </c>
      <c r="E11" s="178">
        <f t="shared" si="1"/>
        <v>20.2</v>
      </c>
      <c r="F11" s="178">
        <f t="shared" si="1"/>
        <v>20.402000000000001</v>
      </c>
      <c r="G11" s="178">
        <f t="shared" si="1"/>
        <v>20.606020000000001</v>
      </c>
      <c r="H11" s="178">
        <f t="shared" si="1"/>
        <v>20.8120802</v>
      </c>
      <c r="I11" s="178">
        <f t="shared" si="1"/>
        <v>21.020201002</v>
      </c>
      <c r="J11" s="178">
        <f t="shared" si="1"/>
        <v>21.230403012020002</v>
      </c>
      <c r="K11" s="178">
        <f t="shared" si="1"/>
        <v>21.442707042140203</v>
      </c>
      <c r="L11" s="48"/>
    </row>
    <row r="12" spans="3:12" x14ac:dyDescent="0.25">
      <c r="C12" s="53" t="s">
        <v>10</v>
      </c>
      <c r="D12" s="177">
        <v>2</v>
      </c>
      <c r="E12" s="178">
        <f t="shared" si="1"/>
        <v>2.02</v>
      </c>
      <c r="F12" s="178">
        <f t="shared" si="1"/>
        <v>2.0402</v>
      </c>
      <c r="G12" s="178">
        <f t="shared" si="1"/>
        <v>2.0606019999999998</v>
      </c>
      <c r="H12" s="178">
        <f t="shared" si="1"/>
        <v>2.08120802</v>
      </c>
      <c r="I12" s="178">
        <f t="shared" si="1"/>
        <v>2.1020201001999999</v>
      </c>
      <c r="J12" s="178">
        <f t="shared" si="1"/>
        <v>2.1230403012019998</v>
      </c>
      <c r="K12" s="178">
        <f t="shared" si="1"/>
        <v>2.1442707042140197</v>
      </c>
      <c r="L12" s="48"/>
    </row>
    <row r="13" spans="3:12" x14ac:dyDescent="0.25">
      <c r="C13" s="53" t="s">
        <v>72</v>
      </c>
      <c r="D13" s="72">
        <f>SUM(D6:D12)/1000*5</f>
        <v>1.855</v>
      </c>
      <c r="E13" s="72">
        <f t="shared" ref="E13:K13" si="2">SUM(E6:E12)/1000*5</f>
        <v>1.8684895238769681</v>
      </c>
      <c r="F13" s="72">
        <f t="shared" si="2"/>
        <v>1.8820974944315425</v>
      </c>
      <c r="G13" s="72">
        <f t="shared" si="2"/>
        <v>1.8958248989587463</v>
      </c>
      <c r="H13" s="72">
        <f t="shared" si="2"/>
        <v>1.9096727338184774</v>
      </c>
      <c r="I13" s="72">
        <f t="shared" si="2"/>
        <v>1.9236420045128684</v>
      </c>
      <c r="J13" s="72">
        <f t="shared" si="2"/>
        <v>1.9377337257643947</v>
      </c>
      <c r="K13" s="72">
        <f t="shared" si="2"/>
        <v>1.9519489215947261</v>
      </c>
      <c r="L13" s="48"/>
    </row>
    <row r="14" spans="3:12" x14ac:dyDescent="0.25">
      <c r="C14" s="51"/>
      <c r="D14" s="4"/>
      <c r="E14" s="4"/>
      <c r="F14" s="4"/>
      <c r="G14" s="4"/>
      <c r="H14" s="4"/>
      <c r="I14" s="4"/>
      <c r="J14" s="4"/>
      <c r="K14" s="4"/>
      <c r="L14" s="48"/>
    </row>
    <row r="15" spans="3:12" x14ac:dyDescent="0.25">
      <c r="C15" s="51"/>
      <c r="D15" s="63" t="s">
        <v>34</v>
      </c>
      <c r="F15" s="4"/>
      <c r="G15" s="4"/>
      <c r="H15" s="4"/>
      <c r="I15" s="4"/>
      <c r="J15" s="4"/>
      <c r="K15" s="4"/>
      <c r="L15" s="48"/>
    </row>
    <row r="16" spans="3:12" x14ac:dyDescent="0.25">
      <c r="C16" s="51" t="s">
        <v>74</v>
      </c>
      <c r="E16" s="52"/>
      <c r="F16" s="4"/>
      <c r="G16" s="4"/>
      <c r="H16" s="4"/>
      <c r="I16" s="4"/>
      <c r="J16" s="4"/>
      <c r="K16" s="4"/>
      <c r="L16" s="48"/>
    </row>
    <row r="17" spans="3:12" x14ac:dyDescent="0.25">
      <c r="C17" s="49" t="s">
        <v>25</v>
      </c>
      <c r="D17" s="4"/>
      <c r="E17" s="47" t="str">
        <f>CONCATENATE('Base Year Population'!$C$3,"-",'Base Year Population'!$E$4)</f>
        <v>2015-2019</v>
      </c>
      <c r="F17" s="47" t="str">
        <f>CONCATENATE('Base Year Population'!$E$3,"-",'Base Year Population'!$F$4)</f>
        <v>2020-2024</v>
      </c>
      <c r="G17" s="47" t="str">
        <f>CONCATENATE('Base Year Population'!$F$3,"-",'Base Year Population'!$G$4)</f>
        <v>2025-2029</v>
      </c>
      <c r="H17" s="47" t="str">
        <f>CONCATENATE('Base Year Population'!$G$3,"-",'Base Year Population'!$H$4)</f>
        <v>2030-2034</v>
      </c>
      <c r="I17" s="47" t="str">
        <f>CONCATENATE('Base Year Population'!$H$3,"-",'Base Year Population'!$I$4)</f>
        <v>2035-2039</v>
      </c>
      <c r="J17" s="47" t="str">
        <f>CONCATENATE('Base Year Population'!$I$3,"-",'Base Year Population'!$J$4)</f>
        <v>2040-2044</v>
      </c>
      <c r="K17" s="47" t="str">
        <f>CONCATENATE('Base Year Population'!$J$3,"-",'Base Year Population'!$K$4)</f>
        <v>2045-2049</v>
      </c>
      <c r="L17" s="48"/>
    </row>
    <row r="18" spans="3:12" x14ac:dyDescent="0.25">
      <c r="C18" s="53" t="s">
        <v>4</v>
      </c>
      <c r="D18" s="71">
        <v>0</v>
      </c>
      <c r="E18" s="168">
        <v>-0.01</v>
      </c>
      <c r="F18" s="168">
        <v>-0.01</v>
      </c>
      <c r="G18" s="168">
        <v>-0.01</v>
      </c>
      <c r="H18" s="168">
        <v>-0.01</v>
      </c>
      <c r="I18" s="168">
        <v>-0.01</v>
      </c>
      <c r="J18" s="168">
        <v>-0.01</v>
      </c>
      <c r="K18" s="168">
        <v>-0.01</v>
      </c>
      <c r="L18" s="48"/>
    </row>
    <row r="19" spans="3:12" x14ac:dyDescent="0.25">
      <c r="C19" s="53" t="s">
        <v>5</v>
      </c>
      <c r="D19" s="71">
        <v>0</v>
      </c>
      <c r="E19" s="168">
        <v>0</v>
      </c>
      <c r="F19" s="168">
        <v>0</v>
      </c>
      <c r="G19" s="168">
        <v>0</v>
      </c>
      <c r="H19" s="168">
        <v>0</v>
      </c>
      <c r="I19" s="168">
        <v>0</v>
      </c>
      <c r="J19" s="168">
        <v>0</v>
      </c>
      <c r="K19" s="168">
        <v>0</v>
      </c>
      <c r="L19" s="48"/>
    </row>
    <row r="20" spans="3:12" x14ac:dyDescent="0.25">
      <c r="C20" s="53" t="s">
        <v>6</v>
      </c>
      <c r="D20" s="71">
        <v>0</v>
      </c>
      <c r="E20" s="168">
        <v>7.6481835564055078E-3</v>
      </c>
      <c r="F20" s="168">
        <v>7.6481835564055078E-3</v>
      </c>
      <c r="G20" s="168">
        <v>7.6481835564055078E-3</v>
      </c>
      <c r="H20" s="168">
        <v>7.6481835564055078E-3</v>
      </c>
      <c r="I20" s="168">
        <v>7.6481835564055078E-3</v>
      </c>
      <c r="J20" s="168">
        <v>7.6481835564055078E-3</v>
      </c>
      <c r="K20" s="168">
        <v>7.6481835564055078E-3</v>
      </c>
      <c r="L20" s="48"/>
    </row>
    <row r="21" spans="3:12" x14ac:dyDescent="0.25">
      <c r="C21" s="53" t="s">
        <v>7</v>
      </c>
      <c r="D21" s="71">
        <v>0</v>
      </c>
      <c r="E21" s="168">
        <v>7.7160493827159726E-3</v>
      </c>
      <c r="F21" s="168">
        <v>7.7160493827159726E-3</v>
      </c>
      <c r="G21" s="168">
        <v>7.7160493827159726E-3</v>
      </c>
      <c r="H21" s="168">
        <v>7.7160493827159726E-3</v>
      </c>
      <c r="I21" s="168">
        <v>7.7160493827159726E-3</v>
      </c>
      <c r="J21" s="168">
        <v>7.7160493827159726E-3</v>
      </c>
      <c r="K21" s="168">
        <v>7.7160493827159726E-3</v>
      </c>
      <c r="L21" s="48"/>
    </row>
    <row r="22" spans="3:12" x14ac:dyDescent="0.25">
      <c r="C22" s="53" t="s">
        <v>8</v>
      </c>
      <c r="D22" s="71">
        <v>0</v>
      </c>
      <c r="E22" s="168">
        <v>0.01</v>
      </c>
      <c r="F22" s="168">
        <v>0.01</v>
      </c>
      <c r="G22" s="168">
        <v>0.01</v>
      </c>
      <c r="H22" s="168">
        <v>0.01</v>
      </c>
      <c r="I22" s="168">
        <v>0.01</v>
      </c>
      <c r="J22" s="168">
        <v>0.01</v>
      </c>
      <c r="K22" s="168">
        <v>0.01</v>
      </c>
      <c r="L22" s="48"/>
    </row>
    <row r="23" spans="3:12" x14ac:dyDescent="0.25">
      <c r="C23" s="53" t="s">
        <v>9</v>
      </c>
      <c r="D23" s="71">
        <v>0</v>
      </c>
      <c r="E23" s="168">
        <v>0.01</v>
      </c>
      <c r="F23" s="168">
        <v>0.01</v>
      </c>
      <c r="G23" s="168">
        <v>0.01</v>
      </c>
      <c r="H23" s="168">
        <v>0.01</v>
      </c>
      <c r="I23" s="168">
        <v>0.01</v>
      </c>
      <c r="J23" s="168">
        <v>0.01</v>
      </c>
      <c r="K23" s="168">
        <v>0.01</v>
      </c>
      <c r="L23" s="48"/>
    </row>
    <row r="24" spans="3:12" x14ac:dyDescent="0.25">
      <c r="C24" s="53" t="s">
        <v>10</v>
      </c>
      <c r="D24" s="71">
        <v>0</v>
      </c>
      <c r="E24" s="168">
        <v>0.01</v>
      </c>
      <c r="F24" s="168">
        <v>0.01</v>
      </c>
      <c r="G24" s="168">
        <v>0.01</v>
      </c>
      <c r="H24" s="168">
        <v>0.01</v>
      </c>
      <c r="I24" s="168">
        <v>0.01</v>
      </c>
      <c r="J24" s="168">
        <v>0.01</v>
      </c>
      <c r="K24" s="168">
        <v>0.01</v>
      </c>
      <c r="L24" s="48"/>
    </row>
    <row r="25" spans="3:12" ht="15.75" thickBot="1" x14ac:dyDescent="0.3">
      <c r="C25" s="58"/>
      <c r="D25" s="59"/>
      <c r="E25" s="59"/>
      <c r="F25" s="59"/>
      <c r="G25" s="59"/>
      <c r="H25" s="59"/>
      <c r="I25" s="59"/>
      <c r="J25" s="59"/>
      <c r="K25" s="59"/>
      <c r="L25" s="6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27"/>
  <sheetViews>
    <sheetView zoomScale="80" zoomScaleNormal="80" workbookViewId="0">
      <selection activeCell="D2" sqref="D2"/>
    </sheetView>
  </sheetViews>
  <sheetFormatPr defaultColWidth="9.140625" defaultRowHeight="15" x14ac:dyDescent="0.25"/>
  <cols>
    <col min="1" max="1" width="3" style="1" customWidth="1"/>
    <col min="2" max="2" width="11.42578125" style="1" customWidth="1"/>
    <col min="3" max="5" width="9.140625" style="1"/>
    <col min="6" max="6" width="10.5703125" style="1" customWidth="1"/>
    <col min="7" max="7" width="10.5703125" style="1" bestFit="1" customWidth="1"/>
    <col min="8" max="9" width="10.5703125" style="1" customWidth="1"/>
    <col min="10" max="10" width="10" style="1" customWidth="1"/>
    <col min="11" max="12" width="10.5703125" style="1" customWidth="1"/>
    <col min="13" max="13" width="9.140625" style="1" customWidth="1"/>
    <col min="14" max="20" width="10.5703125" style="1" customWidth="1"/>
    <col min="21" max="16384" width="9.140625" style="1"/>
  </cols>
  <sheetData>
    <row r="1" spans="2:21" ht="15.75" thickBot="1" x14ac:dyDescent="0.3"/>
    <row r="2" spans="2:21" ht="18.75" x14ac:dyDescent="0.3">
      <c r="B2" s="42" t="s">
        <v>35</v>
      </c>
      <c r="C2" s="43"/>
      <c r="D2" s="44" t="str">
        <f>'Base Year Population'!$B$11</f>
        <v>NORTOPIA</v>
      </c>
      <c r="E2" s="43"/>
      <c r="F2" s="43"/>
      <c r="G2" s="43"/>
      <c r="H2" s="78" t="s">
        <v>75</v>
      </c>
      <c r="I2" s="43"/>
      <c r="J2" s="43"/>
      <c r="K2" s="43"/>
      <c r="L2" s="43"/>
      <c r="M2" s="43"/>
      <c r="N2" s="43"/>
      <c r="O2" s="43"/>
      <c r="P2" s="43"/>
      <c r="Q2" s="43"/>
      <c r="R2" s="43"/>
      <c r="S2" s="43"/>
      <c r="T2" s="43"/>
      <c r="U2" s="61"/>
    </row>
    <row r="3" spans="2:21" ht="15.75" customHeight="1" x14ac:dyDescent="0.25">
      <c r="B3" s="49" t="s">
        <v>27</v>
      </c>
      <c r="C3" s="4"/>
      <c r="D3" s="4"/>
      <c r="E3" s="4"/>
      <c r="F3" s="47" t="s">
        <v>33</v>
      </c>
      <c r="G3" s="4"/>
      <c r="H3" s="4"/>
      <c r="I3" s="4"/>
      <c r="J3" s="4"/>
      <c r="K3" s="4"/>
      <c r="L3" s="4"/>
      <c r="M3" s="4"/>
      <c r="N3" s="47" t="s">
        <v>33</v>
      </c>
      <c r="O3" s="4"/>
      <c r="P3" s="241"/>
      <c r="Q3" s="241"/>
      <c r="R3" s="241"/>
      <c r="S3" s="241"/>
      <c r="T3" s="241"/>
      <c r="U3" s="242"/>
    </row>
    <row r="4" spans="2:21" x14ac:dyDescent="0.25">
      <c r="B4" s="51" t="s">
        <v>29</v>
      </c>
      <c r="C4" s="4"/>
      <c r="D4" s="4"/>
      <c r="E4" s="4"/>
      <c r="F4" s="47" t="s">
        <v>0</v>
      </c>
      <c r="H4" s="52"/>
      <c r="I4" s="4"/>
      <c r="J4" s="4"/>
      <c r="K4" s="4"/>
      <c r="L4" s="4"/>
      <c r="M4" s="4"/>
      <c r="N4" s="47" t="s">
        <v>21</v>
      </c>
      <c r="O4" s="52"/>
      <c r="P4" s="241"/>
      <c r="Q4" s="241"/>
      <c r="R4" s="241"/>
      <c r="S4" s="241"/>
      <c r="T4" s="241"/>
      <c r="U4" s="242"/>
    </row>
    <row r="5" spans="2:21" x14ac:dyDescent="0.25">
      <c r="B5" s="49" t="s">
        <v>25</v>
      </c>
      <c r="C5" s="62" t="s">
        <v>0</v>
      </c>
      <c r="D5" s="62" t="s">
        <v>21</v>
      </c>
      <c r="E5" s="4"/>
      <c r="F5" s="47" t="str">
        <f>CONCATENATE('Base Year Population'!$C$3,"-",'Base Year Population'!$E$4)</f>
        <v>2015-2019</v>
      </c>
      <c r="G5" s="47" t="str">
        <f>CONCATENATE('Base Year Population'!$E$3,"-",'Base Year Population'!$F$4)</f>
        <v>2020-2024</v>
      </c>
      <c r="H5" s="47" t="str">
        <f>CONCATENATE('Base Year Population'!$F$3,"-",'Base Year Population'!$G$4)</f>
        <v>2025-2029</v>
      </c>
      <c r="I5" s="47" t="str">
        <f>CONCATENATE('Base Year Population'!$G$3,"-",'Base Year Population'!$H$4)</f>
        <v>2030-2034</v>
      </c>
      <c r="J5" s="47" t="str">
        <f>CONCATENATE('Base Year Population'!$H$3,"-",'Base Year Population'!$I$4)</f>
        <v>2035-2039</v>
      </c>
      <c r="K5" s="47" t="str">
        <f>CONCATENATE('Base Year Population'!$I$3,"-",'Base Year Population'!$J$4)</f>
        <v>2040-2044</v>
      </c>
      <c r="L5" s="47" t="str">
        <f>CONCATENATE('Base Year Population'!$J$3,"-",'Base Year Population'!$K$4)</f>
        <v>2045-2049</v>
      </c>
      <c r="M5" s="4"/>
      <c r="N5" s="47" t="str">
        <f>CONCATENATE('Base Year Population'!$C$3,"-",'Base Year Population'!$E$4)</f>
        <v>2015-2019</v>
      </c>
      <c r="O5" s="47" t="str">
        <f>CONCATENATE('Base Year Population'!$E$3,"-",'Base Year Population'!$F$4)</f>
        <v>2020-2024</v>
      </c>
      <c r="P5" s="47" t="str">
        <f>CONCATENATE('Base Year Population'!$F$3,"-",'Base Year Population'!$G$4)</f>
        <v>2025-2029</v>
      </c>
      <c r="Q5" s="47" t="str">
        <f>CONCATENATE('Base Year Population'!$G$3,"-",'Base Year Population'!$H$4)</f>
        <v>2030-2034</v>
      </c>
      <c r="R5" s="47" t="str">
        <f>CONCATENATE('Base Year Population'!$H$3,"-",'Base Year Population'!$I$4)</f>
        <v>2035-2039</v>
      </c>
      <c r="S5" s="47" t="str">
        <f>CONCATENATE('Base Year Population'!$I$3,"-",'Base Year Population'!$J$4)</f>
        <v>2040-2044</v>
      </c>
      <c r="T5" s="47" t="str">
        <f>CONCATENATE('Base Year Population'!$J$3,"-",'Base Year Population'!$K$4)</f>
        <v>2045-2049</v>
      </c>
      <c r="U5" s="48"/>
    </row>
    <row r="6" spans="2:21" x14ac:dyDescent="0.25">
      <c r="B6" s="53" t="s">
        <v>1</v>
      </c>
      <c r="C6" s="170">
        <v>1</v>
      </c>
      <c r="D6" s="170">
        <v>1</v>
      </c>
      <c r="E6" s="4"/>
      <c r="F6" s="170">
        <v>0</v>
      </c>
      <c r="G6" s="170">
        <v>0</v>
      </c>
      <c r="H6" s="170">
        <v>0</v>
      </c>
      <c r="I6" s="170">
        <v>0</v>
      </c>
      <c r="J6" s="170">
        <v>0</v>
      </c>
      <c r="K6" s="170">
        <v>0</v>
      </c>
      <c r="L6" s="170">
        <v>0</v>
      </c>
      <c r="M6" s="4"/>
      <c r="N6" s="170">
        <v>0</v>
      </c>
      <c r="O6" s="170">
        <v>0</v>
      </c>
      <c r="P6" s="170">
        <v>0</v>
      </c>
      <c r="Q6" s="170">
        <v>0</v>
      </c>
      <c r="R6" s="170">
        <v>0</v>
      </c>
      <c r="S6" s="170">
        <v>0</v>
      </c>
      <c r="T6" s="170">
        <v>0</v>
      </c>
      <c r="U6" s="48"/>
    </row>
    <row r="7" spans="2:21" x14ac:dyDescent="0.25">
      <c r="B7" s="53" t="s">
        <v>2</v>
      </c>
      <c r="C7" s="170">
        <v>0.05</v>
      </c>
      <c r="D7" s="170">
        <v>0.05</v>
      </c>
      <c r="E7" s="4"/>
      <c r="F7" s="170">
        <v>0</v>
      </c>
      <c r="G7" s="170">
        <v>0</v>
      </c>
      <c r="H7" s="170">
        <v>0</v>
      </c>
      <c r="I7" s="170">
        <v>0</v>
      </c>
      <c r="J7" s="170">
        <v>0</v>
      </c>
      <c r="K7" s="170">
        <v>0</v>
      </c>
      <c r="L7" s="170">
        <v>0</v>
      </c>
      <c r="M7" s="4"/>
      <c r="N7" s="170">
        <v>0</v>
      </c>
      <c r="O7" s="170">
        <v>0</v>
      </c>
      <c r="P7" s="170">
        <v>0</v>
      </c>
      <c r="Q7" s="170">
        <v>0</v>
      </c>
      <c r="R7" s="170">
        <v>0</v>
      </c>
      <c r="S7" s="170">
        <v>0</v>
      </c>
      <c r="T7" s="170">
        <v>0</v>
      </c>
      <c r="U7" s="48"/>
    </row>
    <row r="8" spans="2:21" x14ac:dyDescent="0.25">
      <c r="B8" s="53" t="s">
        <v>3</v>
      </c>
      <c r="C8" s="170">
        <v>0.05</v>
      </c>
      <c r="D8" s="170">
        <v>0.05</v>
      </c>
      <c r="E8" s="4"/>
      <c r="F8" s="170">
        <v>0</v>
      </c>
      <c r="G8" s="170">
        <v>0</v>
      </c>
      <c r="H8" s="170">
        <v>0</v>
      </c>
      <c r="I8" s="170">
        <v>0</v>
      </c>
      <c r="J8" s="170">
        <v>0</v>
      </c>
      <c r="K8" s="170">
        <v>0</v>
      </c>
      <c r="L8" s="170">
        <v>0</v>
      </c>
      <c r="M8" s="4"/>
      <c r="N8" s="170">
        <v>0</v>
      </c>
      <c r="O8" s="170">
        <v>0</v>
      </c>
      <c r="P8" s="170">
        <v>0</v>
      </c>
      <c r="Q8" s="170">
        <v>0</v>
      </c>
      <c r="R8" s="170">
        <v>0</v>
      </c>
      <c r="S8" s="170">
        <v>0</v>
      </c>
      <c r="T8" s="170">
        <v>0</v>
      </c>
      <c r="U8" s="48"/>
    </row>
    <row r="9" spans="2:21" x14ac:dyDescent="0.25">
      <c r="B9" s="53" t="s">
        <v>4</v>
      </c>
      <c r="C9" s="170">
        <v>0.25</v>
      </c>
      <c r="D9" s="170">
        <v>0.25</v>
      </c>
      <c r="E9" s="4"/>
      <c r="F9" s="170">
        <v>0</v>
      </c>
      <c r="G9" s="170">
        <v>0</v>
      </c>
      <c r="H9" s="170">
        <v>0</v>
      </c>
      <c r="I9" s="170">
        <v>0</v>
      </c>
      <c r="J9" s="170">
        <v>0</v>
      </c>
      <c r="K9" s="170">
        <v>0</v>
      </c>
      <c r="L9" s="170">
        <v>0</v>
      </c>
      <c r="M9" s="4"/>
      <c r="N9" s="170">
        <v>0</v>
      </c>
      <c r="O9" s="170">
        <v>0</v>
      </c>
      <c r="P9" s="170">
        <v>0</v>
      </c>
      <c r="Q9" s="170">
        <v>0</v>
      </c>
      <c r="R9" s="170">
        <v>0</v>
      </c>
      <c r="S9" s="170">
        <v>0</v>
      </c>
      <c r="T9" s="170">
        <v>0</v>
      </c>
      <c r="U9" s="48"/>
    </row>
    <row r="10" spans="2:21" x14ac:dyDescent="0.25">
      <c r="B10" s="53" t="s">
        <v>5</v>
      </c>
      <c r="C10" s="170">
        <v>0.5</v>
      </c>
      <c r="D10" s="170">
        <v>0.5</v>
      </c>
      <c r="E10" s="4"/>
      <c r="F10" s="170">
        <v>0</v>
      </c>
      <c r="G10" s="170">
        <v>0</v>
      </c>
      <c r="H10" s="170">
        <v>0</v>
      </c>
      <c r="I10" s="170">
        <v>0</v>
      </c>
      <c r="J10" s="170">
        <v>0</v>
      </c>
      <c r="K10" s="170">
        <v>0</v>
      </c>
      <c r="L10" s="170">
        <v>0</v>
      </c>
      <c r="M10" s="4"/>
      <c r="N10" s="170">
        <v>0</v>
      </c>
      <c r="O10" s="170">
        <v>0</v>
      </c>
      <c r="P10" s="170">
        <v>0</v>
      </c>
      <c r="Q10" s="170">
        <v>0</v>
      </c>
      <c r="R10" s="170">
        <v>0</v>
      </c>
      <c r="S10" s="170">
        <v>0</v>
      </c>
      <c r="T10" s="170">
        <v>0</v>
      </c>
      <c r="U10" s="48"/>
    </row>
    <row r="11" spans="2:21" x14ac:dyDescent="0.25">
      <c r="B11" s="53" t="s">
        <v>6</v>
      </c>
      <c r="C11" s="170">
        <v>0.7</v>
      </c>
      <c r="D11" s="170">
        <v>0.7</v>
      </c>
      <c r="E11" s="4"/>
      <c r="F11" s="170">
        <v>0</v>
      </c>
      <c r="G11" s="170">
        <v>0</v>
      </c>
      <c r="H11" s="170">
        <v>0</v>
      </c>
      <c r="I11" s="170">
        <v>0</v>
      </c>
      <c r="J11" s="170">
        <v>0</v>
      </c>
      <c r="K11" s="170">
        <v>0</v>
      </c>
      <c r="L11" s="170">
        <v>0</v>
      </c>
      <c r="M11" s="4"/>
      <c r="N11" s="170">
        <v>0</v>
      </c>
      <c r="O11" s="170">
        <v>0</v>
      </c>
      <c r="P11" s="170">
        <v>0</v>
      </c>
      <c r="Q11" s="170">
        <v>0</v>
      </c>
      <c r="R11" s="170">
        <v>0</v>
      </c>
      <c r="S11" s="170">
        <v>0</v>
      </c>
      <c r="T11" s="170">
        <v>0</v>
      </c>
      <c r="U11" s="48"/>
    </row>
    <row r="12" spans="2:21" x14ac:dyDescent="0.25">
      <c r="B12" s="53" t="s">
        <v>7</v>
      </c>
      <c r="C12" s="170">
        <v>0.7</v>
      </c>
      <c r="D12" s="170">
        <v>0.7</v>
      </c>
      <c r="E12" s="4"/>
      <c r="F12" s="170">
        <v>0</v>
      </c>
      <c r="G12" s="170">
        <v>0</v>
      </c>
      <c r="H12" s="170">
        <v>0</v>
      </c>
      <c r="I12" s="170">
        <v>0</v>
      </c>
      <c r="J12" s="170">
        <v>0</v>
      </c>
      <c r="K12" s="170">
        <v>0</v>
      </c>
      <c r="L12" s="170">
        <v>0</v>
      </c>
      <c r="M12" s="4"/>
      <c r="N12" s="170">
        <v>0</v>
      </c>
      <c r="O12" s="170">
        <v>0</v>
      </c>
      <c r="P12" s="170">
        <v>0</v>
      </c>
      <c r="Q12" s="170">
        <v>0</v>
      </c>
      <c r="R12" s="170">
        <v>0</v>
      </c>
      <c r="S12" s="170">
        <v>0</v>
      </c>
      <c r="T12" s="170">
        <v>0</v>
      </c>
      <c r="U12" s="48"/>
    </row>
    <row r="13" spans="2:21" x14ac:dyDescent="0.25">
      <c r="B13" s="53" t="s">
        <v>8</v>
      </c>
      <c r="C13" s="170">
        <v>0.7</v>
      </c>
      <c r="D13" s="170">
        <v>0.7</v>
      </c>
      <c r="E13" s="4"/>
      <c r="F13" s="170">
        <v>-1.2540000000000001E-2</v>
      </c>
      <c r="G13" s="170">
        <v>-1.2540000000000001E-2</v>
      </c>
      <c r="H13" s="170">
        <v>-1.2540000000000001E-2</v>
      </c>
      <c r="I13" s="170">
        <v>-1.2540000000000001E-2</v>
      </c>
      <c r="J13" s="170">
        <v>-1.2540000000000001E-2</v>
      </c>
      <c r="K13" s="170">
        <v>-1.2540000000000001E-2</v>
      </c>
      <c r="L13" s="170">
        <v>-1.2540000000000001E-2</v>
      </c>
      <c r="M13" s="4"/>
      <c r="N13" s="170">
        <v>-1.2540000000000001E-2</v>
      </c>
      <c r="O13" s="170">
        <v>-1.2540000000000001E-2</v>
      </c>
      <c r="P13" s="170">
        <v>-1.2540000000000001E-2</v>
      </c>
      <c r="Q13" s="170">
        <v>-1.2540000000000001E-2</v>
      </c>
      <c r="R13" s="170">
        <v>-1.2540000000000001E-2</v>
      </c>
      <c r="S13" s="170">
        <v>-1.2540000000000001E-2</v>
      </c>
      <c r="T13" s="170">
        <v>-1.2540000000000001E-2</v>
      </c>
      <c r="U13" s="48"/>
    </row>
    <row r="14" spans="2:21" x14ac:dyDescent="0.25">
      <c r="B14" s="53" t="s">
        <v>9</v>
      </c>
      <c r="C14" s="170">
        <v>1</v>
      </c>
      <c r="D14" s="170">
        <v>1</v>
      </c>
      <c r="E14" s="4"/>
      <c r="F14" s="170">
        <v>-1.5740000000000001E-2</v>
      </c>
      <c r="G14" s="170">
        <v>-1.5740000000000001E-2</v>
      </c>
      <c r="H14" s="170">
        <v>-1.5740000000000001E-2</v>
      </c>
      <c r="I14" s="170">
        <v>-1.5740000000000001E-2</v>
      </c>
      <c r="J14" s="170">
        <v>-1.5740000000000001E-2</v>
      </c>
      <c r="K14" s="170">
        <v>-1.5740000000000001E-2</v>
      </c>
      <c r="L14" s="170">
        <v>-1.5740000000000001E-2</v>
      </c>
      <c r="M14" s="4"/>
      <c r="N14" s="170">
        <v>-1.5740000000000001E-2</v>
      </c>
      <c r="O14" s="170">
        <v>-1.5740000000000001E-2</v>
      </c>
      <c r="P14" s="170">
        <v>-1.5740000000000001E-2</v>
      </c>
      <c r="Q14" s="170">
        <v>-1.5740000000000001E-2</v>
      </c>
      <c r="R14" s="170">
        <v>-1.5740000000000001E-2</v>
      </c>
      <c r="S14" s="170">
        <v>-1.5740000000000001E-2</v>
      </c>
      <c r="T14" s="170">
        <v>-1.5740000000000001E-2</v>
      </c>
      <c r="U14" s="48"/>
    </row>
    <row r="15" spans="2:21" x14ac:dyDescent="0.25">
      <c r="B15" s="53" t="s">
        <v>10</v>
      </c>
      <c r="C15" s="170">
        <v>1.5</v>
      </c>
      <c r="D15" s="170">
        <v>1.5</v>
      </c>
      <c r="E15" s="4"/>
      <c r="F15" s="170">
        <v>-1.8199999999999997E-2</v>
      </c>
      <c r="G15" s="170">
        <v>-1.8199999999999997E-2</v>
      </c>
      <c r="H15" s="170">
        <v>-1.8199999999999997E-2</v>
      </c>
      <c r="I15" s="170">
        <v>-1.8199999999999997E-2</v>
      </c>
      <c r="J15" s="170">
        <v>-1.8199999999999997E-2</v>
      </c>
      <c r="K15" s="170">
        <v>-1.8199999999999997E-2</v>
      </c>
      <c r="L15" s="170">
        <v>-1.8199999999999997E-2</v>
      </c>
      <c r="M15" s="4"/>
      <c r="N15" s="170">
        <v>-1.8199999999999997E-2</v>
      </c>
      <c r="O15" s="170">
        <v>-1.8199999999999997E-2</v>
      </c>
      <c r="P15" s="170">
        <v>-1.8199999999999997E-2</v>
      </c>
      <c r="Q15" s="170">
        <v>-1.8199999999999997E-2</v>
      </c>
      <c r="R15" s="170">
        <v>-1.8199999999999997E-2</v>
      </c>
      <c r="S15" s="170">
        <v>-1.8199999999999997E-2</v>
      </c>
      <c r="T15" s="170">
        <v>-1.8199999999999997E-2</v>
      </c>
      <c r="U15" s="48"/>
    </row>
    <row r="16" spans="2:21" x14ac:dyDescent="0.25">
      <c r="B16" s="53" t="s">
        <v>11</v>
      </c>
      <c r="C16" s="170">
        <v>2</v>
      </c>
      <c r="D16" s="170">
        <v>2</v>
      </c>
      <c r="E16" s="4"/>
      <c r="F16" s="170">
        <v>-1.9979999999999998E-2</v>
      </c>
      <c r="G16" s="170">
        <v>-1.9979999999999998E-2</v>
      </c>
      <c r="H16" s="170">
        <v>-1.9979999999999998E-2</v>
      </c>
      <c r="I16" s="170">
        <v>-1.9979999999999998E-2</v>
      </c>
      <c r="J16" s="170">
        <v>-1.9979999999999998E-2</v>
      </c>
      <c r="K16" s="170">
        <v>-1.9979999999999998E-2</v>
      </c>
      <c r="L16" s="170">
        <v>-1.9979999999999998E-2</v>
      </c>
      <c r="M16" s="4"/>
      <c r="N16" s="170">
        <v>-1.9979999999999998E-2</v>
      </c>
      <c r="O16" s="170">
        <v>-1.9979999999999998E-2</v>
      </c>
      <c r="P16" s="170">
        <v>-1.9979999999999998E-2</v>
      </c>
      <c r="Q16" s="170">
        <v>-1.9979999999999998E-2</v>
      </c>
      <c r="R16" s="170">
        <v>-1.9979999999999998E-2</v>
      </c>
      <c r="S16" s="170">
        <v>-1.9979999999999998E-2</v>
      </c>
      <c r="T16" s="170">
        <v>-1.9979999999999998E-2</v>
      </c>
      <c r="U16" s="48"/>
    </row>
    <row r="17" spans="2:21" x14ac:dyDescent="0.25">
      <c r="B17" s="53" t="s">
        <v>12</v>
      </c>
      <c r="C17" s="170">
        <v>2.5</v>
      </c>
      <c r="D17" s="170">
        <v>2.5</v>
      </c>
      <c r="E17" s="4"/>
      <c r="F17" s="170">
        <v>-2.1219999999999999E-2</v>
      </c>
      <c r="G17" s="170">
        <v>-2.1219999999999999E-2</v>
      </c>
      <c r="H17" s="170">
        <v>-2.1219999999999999E-2</v>
      </c>
      <c r="I17" s="170">
        <v>-2.1219999999999999E-2</v>
      </c>
      <c r="J17" s="170">
        <v>-2.1219999999999999E-2</v>
      </c>
      <c r="K17" s="170">
        <v>-2.1219999999999999E-2</v>
      </c>
      <c r="L17" s="170">
        <v>-2.1219999999999999E-2</v>
      </c>
      <c r="M17" s="4"/>
      <c r="N17" s="170">
        <v>-2.1219999999999999E-2</v>
      </c>
      <c r="O17" s="170">
        <v>-2.1219999999999999E-2</v>
      </c>
      <c r="P17" s="170">
        <v>-2.1219999999999999E-2</v>
      </c>
      <c r="Q17" s="170">
        <v>-2.1219999999999999E-2</v>
      </c>
      <c r="R17" s="170">
        <v>-2.1219999999999999E-2</v>
      </c>
      <c r="S17" s="170">
        <v>-2.1219999999999999E-2</v>
      </c>
      <c r="T17" s="170">
        <v>-2.1219999999999999E-2</v>
      </c>
      <c r="U17" s="48"/>
    </row>
    <row r="18" spans="2:21" x14ac:dyDescent="0.25">
      <c r="B18" s="53" t="s">
        <v>13</v>
      </c>
      <c r="C18" s="170">
        <v>5</v>
      </c>
      <c r="D18" s="170">
        <v>5</v>
      </c>
      <c r="E18" s="4"/>
      <c r="F18" s="170">
        <v>-2.2720000000000004E-2</v>
      </c>
      <c r="G18" s="170">
        <v>-2.2720000000000004E-2</v>
      </c>
      <c r="H18" s="170">
        <v>-2.2720000000000004E-2</v>
      </c>
      <c r="I18" s="170">
        <v>-2.2720000000000004E-2</v>
      </c>
      <c r="J18" s="170">
        <v>-2.2720000000000004E-2</v>
      </c>
      <c r="K18" s="170">
        <v>-2.2720000000000004E-2</v>
      </c>
      <c r="L18" s="170">
        <v>-2.2720000000000004E-2</v>
      </c>
      <c r="M18" s="4"/>
      <c r="N18" s="170">
        <v>-2.2720000000000004E-2</v>
      </c>
      <c r="O18" s="170">
        <v>-2.2720000000000004E-2</v>
      </c>
      <c r="P18" s="170">
        <v>-2.2720000000000004E-2</v>
      </c>
      <c r="Q18" s="170">
        <v>-2.2720000000000004E-2</v>
      </c>
      <c r="R18" s="170">
        <v>-2.2720000000000004E-2</v>
      </c>
      <c r="S18" s="170">
        <v>-2.2720000000000004E-2</v>
      </c>
      <c r="T18" s="170">
        <v>-2.2720000000000004E-2</v>
      </c>
      <c r="U18" s="48"/>
    </row>
    <row r="19" spans="2:21" x14ac:dyDescent="0.25">
      <c r="B19" s="53" t="s">
        <v>14</v>
      </c>
      <c r="C19" s="170">
        <v>10</v>
      </c>
      <c r="D19" s="170">
        <v>10</v>
      </c>
      <c r="E19" s="4"/>
      <c r="F19" s="170">
        <v>-2.4159999999999994E-2</v>
      </c>
      <c r="G19" s="170">
        <v>-2.4159999999999994E-2</v>
      </c>
      <c r="H19" s="170">
        <v>-2.4159999999999994E-2</v>
      </c>
      <c r="I19" s="170">
        <v>-2.4159999999999994E-2</v>
      </c>
      <c r="J19" s="170">
        <v>-2.4159999999999994E-2</v>
      </c>
      <c r="K19" s="170">
        <v>-2.4159999999999994E-2</v>
      </c>
      <c r="L19" s="170">
        <v>-2.4159999999999994E-2</v>
      </c>
      <c r="M19" s="4"/>
      <c r="N19" s="170">
        <v>-2.4159999999999994E-2</v>
      </c>
      <c r="O19" s="170">
        <v>-2.4159999999999994E-2</v>
      </c>
      <c r="P19" s="170">
        <v>-2.4159999999999994E-2</v>
      </c>
      <c r="Q19" s="170">
        <v>-2.4159999999999994E-2</v>
      </c>
      <c r="R19" s="170">
        <v>-2.4159999999999994E-2</v>
      </c>
      <c r="S19" s="170">
        <v>-2.4159999999999994E-2</v>
      </c>
      <c r="T19" s="170">
        <v>-2.4159999999999994E-2</v>
      </c>
      <c r="U19" s="48"/>
    </row>
    <row r="20" spans="2:21" x14ac:dyDescent="0.25">
      <c r="B20" s="53" t="s">
        <v>15</v>
      </c>
      <c r="C20" s="170">
        <v>20</v>
      </c>
      <c r="D20" s="170">
        <v>15</v>
      </c>
      <c r="E20" s="4"/>
      <c r="F20" s="170">
        <v>-2.418E-2</v>
      </c>
      <c r="G20" s="170">
        <v>-2.418E-2</v>
      </c>
      <c r="H20" s="170">
        <v>-2.418E-2</v>
      </c>
      <c r="I20" s="170">
        <v>-2.418E-2</v>
      </c>
      <c r="J20" s="170">
        <v>-2.418E-2</v>
      </c>
      <c r="K20" s="170">
        <v>-2.418E-2</v>
      </c>
      <c r="L20" s="170">
        <v>-2.418E-2</v>
      </c>
      <c r="M20" s="4"/>
      <c r="N20" s="170">
        <v>-2.418E-2</v>
      </c>
      <c r="O20" s="170">
        <v>-2.418E-2</v>
      </c>
      <c r="P20" s="170">
        <v>-2.418E-2</v>
      </c>
      <c r="Q20" s="170">
        <v>-2.418E-2</v>
      </c>
      <c r="R20" s="170">
        <v>-2.418E-2</v>
      </c>
      <c r="S20" s="170">
        <v>-2.418E-2</v>
      </c>
      <c r="T20" s="170">
        <v>-2.418E-2</v>
      </c>
      <c r="U20" s="48"/>
    </row>
    <row r="21" spans="2:21" x14ac:dyDescent="0.25">
      <c r="B21" s="53" t="s">
        <v>16</v>
      </c>
      <c r="C21" s="170">
        <v>30</v>
      </c>
      <c r="D21" s="170">
        <v>25</v>
      </c>
      <c r="E21" s="4"/>
      <c r="F21" s="170">
        <v>-2.2120000000000001E-2</v>
      </c>
      <c r="G21" s="170">
        <v>-2.2120000000000001E-2</v>
      </c>
      <c r="H21" s="170">
        <v>-2.2120000000000001E-2</v>
      </c>
      <c r="I21" s="170">
        <v>-2.2120000000000001E-2</v>
      </c>
      <c r="J21" s="170">
        <v>-2.2120000000000001E-2</v>
      </c>
      <c r="K21" s="170">
        <v>-2.2120000000000001E-2</v>
      </c>
      <c r="L21" s="170">
        <v>-2.2120000000000001E-2</v>
      </c>
      <c r="M21" s="4"/>
      <c r="N21" s="170">
        <v>-2.2120000000000001E-2</v>
      </c>
      <c r="O21" s="170">
        <v>-2.2120000000000001E-2</v>
      </c>
      <c r="P21" s="170">
        <v>-2.2120000000000001E-2</v>
      </c>
      <c r="Q21" s="170">
        <v>-2.2120000000000001E-2</v>
      </c>
      <c r="R21" s="170">
        <v>-2.2120000000000001E-2</v>
      </c>
      <c r="S21" s="170">
        <v>-2.2120000000000001E-2</v>
      </c>
      <c r="T21" s="170">
        <v>-2.2120000000000001E-2</v>
      </c>
      <c r="U21" s="48"/>
    </row>
    <row r="22" spans="2:21" x14ac:dyDescent="0.25">
      <c r="B22" s="53" t="s">
        <v>17</v>
      </c>
      <c r="C22" s="170">
        <v>50</v>
      </c>
      <c r="D22" s="170">
        <v>45</v>
      </c>
      <c r="E22" s="4"/>
      <c r="F22" s="170">
        <v>-1.814E-2</v>
      </c>
      <c r="G22" s="170">
        <v>-1.814E-2</v>
      </c>
      <c r="H22" s="170">
        <v>-1.814E-2</v>
      </c>
      <c r="I22" s="170">
        <v>-1.814E-2</v>
      </c>
      <c r="J22" s="170">
        <v>-1.814E-2</v>
      </c>
      <c r="K22" s="170">
        <v>-1.814E-2</v>
      </c>
      <c r="L22" s="170">
        <v>-1.814E-2</v>
      </c>
      <c r="M22" s="4"/>
      <c r="N22" s="170">
        <v>-1.814E-2</v>
      </c>
      <c r="O22" s="170">
        <v>-1.814E-2</v>
      </c>
      <c r="P22" s="170">
        <v>-1.814E-2</v>
      </c>
      <c r="Q22" s="170">
        <v>-1.814E-2</v>
      </c>
      <c r="R22" s="170">
        <v>-1.814E-2</v>
      </c>
      <c r="S22" s="170">
        <v>-1.814E-2</v>
      </c>
      <c r="T22" s="170">
        <v>-1.814E-2</v>
      </c>
      <c r="U22" s="48"/>
    </row>
    <row r="23" spans="2:21" x14ac:dyDescent="0.25">
      <c r="B23" s="53" t="s">
        <v>18</v>
      </c>
      <c r="C23" s="170">
        <v>125</v>
      </c>
      <c r="D23" s="170">
        <v>100</v>
      </c>
      <c r="E23" s="4"/>
      <c r="F23" s="170">
        <v>-0.02</v>
      </c>
      <c r="G23" s="170">
        <v>-0.02</v>
      </c>
      <c r="H23" s="170">
        <v>-0.02</v>
      </c>
      <c r="I23" s="170">
        <v>-0.02</v>
      </c>
      <c r="J23" s="170">
        <v>-0.02</v>
      </c>
      <c r="K23" s="170">
        <v>-0.02</v>
      </c>
      <c r="L23" s="170">
        <v>-0.02</v>
      </c>
      <c r="M23" s="4"/>
      <c r="N23" s="170">
        <v>-0.02</v>
      </c>
      <c r="O23" s="170">
        <v>-0.02</v>
      </c>
      <c r="P23" s="170">
        <v>-0.02</v>
      </c>
      <c r="Q23" s="170">
        <v>-0.02</v>
      </c>
      <c r="R23" s="170">
        <v>-0.02</v>
      </c>
      <c r="S23" s="170">
        <v>-0.02</v>
      </c>
      <c r="T23" s="170">
        <v>-0.02</v>
      </c>
      <c r="U23" s="48"/>
    </row>
    <row r="24" spans="2:21" x14ac:dyDescent="0.25">
      <c r="B24" s="55" t="s">
        <v>19</v>
      </c>
      <c r="C24" s="170">
        <v>425</v>
      </c>
      <c r="D24" s="170">
        <v>400</v>
      </c>
      <c r="E24" s="4"/>
      <c r="F24" s="170">
        <v>-0.02</v>
      </c>
      <c r="G24" s="170">
        <v>-0.02</v>
      </c>
      <c r="H24" s="170">
        <v>-0.02</v>
      </c>
      <c r="I24" s="170">
        <v>-0.02</v>
      </c>
      <c r="J24" s="170">
        <v>-0.02</v>
      </c>
      <c r="K24" s="170">
        <v>-0.02</v>
      </c>
      <c r="L24" s="170">
        <v>-0.02</v>
      </c>
      <c r="M24" s="4"/>
      <c r="N24" s="170">
        <v>-0.02</v>
      </c>
      <c r="O24" s="170">
        <v>-0.02</v>
      </c>
      <c r="P24" s="170">
        <v>-0.02</v>
      </c>
      <c r="Q24" s="170">
        <v>-0.02</v>
      </c>
      <c r="R24" s="170">
        <v>-0.02</v>
      </c>
      <c r="S24" s="170">
        <v>-0.02</v>
      </c>
      <c r="T24" s="170">
        <v>-0.02</v>
      </c>
      <c r="U24" s="48"/>
    </row>
    <row r="25" spans="2:21" x14ac:dyDescent="0.25">
      <c r="B25" s="51"/>
      <c r="C25" s="4"/>
      <c r="D25" s="4"/>
      <c r="E25" s="4"/>
      <c r="F25" s="57"/>
      <c r="G25" s="57"/>
      <c r="H25" s="4"/>
      <c r="I25" s="4"/>
      <c r="J25" s="4"/>
      <c r="K25" s="4"/>
      <c r="L25" s="4"/>
      <c r="M25" s="4"/>
      <c r="N25" s="4"/>
      <c r="O25" s="4"/>
      <c r="P25" s="4"/>
      <c r="Q25" s="4"/>
      <c r="R25" s="4"/>
      <c r="S25" s="4"/>
      <c r="T25" s="4"/>
      <c r="U25" s="48"/>
    </row>
    <row r="26" spans="2:21" x14ac:dyDescent="0.25">
      <c r="B26" s="51"/>
      <c r="C26" s="47" t="s">
        <v>49</v>
      </c>
      <c r="D26" s="4"/>
      <c r="E26" s="4"/>
      <c r="F26" s="14">
        <v>0.18</v>
      </c>
      <c r="G26" s="14">
        <f t="shared" ref="G26:L26" si="0">F26*1.1</f>
        <v>0.19800000000000001</v>
      </c>
      <c r="H26" s="14">
        <f t="shared" si="0"/>
        <v>0.21780000000000002</v>
      </c>
      <c r="I26" s="14">
        <f t="shared" si="0"/>
        <v>0.23958000000000004</v>
      </c>
      <c r="J26" s="14">
        <f t="shared" si="0"/>
        <v>0.26353800000000005</v>
      </c>
      <c r="K26" s="14">
        <f t="shared" si="0"/>
        <v>0.28989180000000009</v>
      </c>
      <c r="L26" s="14">
        <f t="shared" si="0"/>
        <v>0.31888098000000015</v>
      </c>
      <c r="M26" s="4"/>
      <c r="N26" s="14">
        <v>0.18</v>
      </c>
      <c r="O26" s="14">
        <f t="shared" ref="O26:T26" si="1">N26*1.1</f>
        <v>0.19800000000000001</v>
      </c>
      <c r="P26" s="14">
        <f t="shared" si="1"/>
        <v>0.21780000000000002</v>
      </c>
      <c r="Q26" s="14">
        <f t="shared" si="1"/>
        <v>0.23958000000000004</v>
      </c>
      <c r="R26" s="14">
        <f t="shared" si="1"/>
        <v>0.26353800000000005</v>
      </c>
      <c r="S26" s="14">
        <f t="shared" si="1"/>
        <v>0.28989180000000009</v>
      </c>
      <c r="T26" s="14">
        <f t="shared" si="1"/>
        <v>0.31888098000000015</v>
      </c>
      <c r="U26" s="48"/>
    </row>
    <row r="27" spans="2:21" ht="15.75" thickBot="1" x14ac:dyDescent="0.3">
      <c r="B27" s="58"/>
      <c r="C27" s="59"/>
      <c r="D27" s="59"/>
      <c r="E27" s="59"/>
      <c r="F27" s="59" t="s">
        <v>73</v>
      </c>
      <c r="G27" s="59"/>
      <c r="H27" s="59"/>
      <c r="I27" s="59"/>
      <c r="J27" s="59"/>
      <c r="K27" s="59"/>
      <c r="L27" s="59"/>
      <c r="M27" s="59"/>
      <c r="N27" s="59"/>
      <c r="O27" s="59"/>
      <c r="P27" s="59"/>
      <c r="Q27" s="59"/>
      <c r="R27" s="59"/>
      <c r="S27" s="59"/>
      <c r="T27" s="59"/>
      <c r="U27" s="60"/>
    </row>
  </sheetData>
  <mergeCells count="1">
    <mergeCell ref="P3:U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D71"/>
  <sheetViews>
    <sheetView zoomScale="80" zoomScaleNormal="80" workbookViewId="0">
      <selection activeCell="P19" sqref="P19"/>
    </sheetView>
  </sheetViews>
  <sheetFormatPr defaultColWidth="10.5703125" defaultRowHeight="15" x14ac:dyDescent="0.25"/>
  <cols>
    <col min="1" max="1" width="3" style="1" customWidth="1"/>
    <col min="2" max="2" width="11.85546875" style="1" customWidth="1"/>
    <col min="3" max="4" width="10.5703125" style="1"/>
    <col min="5" max="5" width="10.28515625" style="1" customWidth="1"/>
    <col min="6" max="7" width="10.5703125" style="1"/>
    <col min="8" max="8" width="8.85546875" style="1" customWidth="1"/>
    <col min="9" max="15" width="10.5703125" style="1" customWidth="1"/>
    <col min="16" max="17" width="8.85546875" style="1" customWidth="1"/>
    <col min="18" max="18" width="6.7109375" style="1" customWidth="1"/>
    <col min="19" max="23" width="10.5703125" style="1" bestFit="1" customWidth="1"/>
    <col min="24" max="25" width="10.5703125" style="1" customWidth="1"/>
    <col min="26" max="16384" width="10.5703125" style="1"/>
  </cols>
  <sheetData>
    <row r="1" spans="2:27" ht="15.75" thickBot="1" x14ac:dyDescent="0.3"/>
    <row r="2" spans="2:27" ht="19.5" thickBot="1" x14ac:dyDescent="0.35">
      <c r="B2" s="66" t="s">
        <v>76</v>
      </c>
      <c r="C2" s="45"/>
      <c r="D2" s="45"/>
      <c r="E2" s="45"/>
      <c r="F2" s="45"/>
      <c r="G2" s="44" t="str">
        <f>'Base Year Population'!$B$11</f>
        <v>NORTOPIA</v>
      </c>
      <c r="H2" s="45"/>
      <c r="I2" s="45"/>
      <c r="J2" s="45"/>
      <c r="K2" s="45"/>
      <c r="L2" s="45"/>
      <c r="M2" s="45"/>
      <c r="N2" s="45"/>
      <c r="O2" s="45"/>
      <c r="P2" s="45"/>
      <c r="Q2" s="45"/>
      <c r="R2" s="45"/>
      <c r="S2" s="45"/>
      <c r="T2" s="45"/>
      <c r="U2" s="45"/>
      <c r="V2" s="45"/>
      <c r="W2" s="45"/>
      <c r="X2" s="45"/>
      <c r="Y2" s="45"/>
      <c r="Z2" s="45"/>
      <c r="AA2" s="46"/>
    </row>
    <row r="3" spans="2:27" ht="15" customHeight="1" x14ac:dyDescent="0.3">
      <c r="B3" s="240"/>
      <c r="C3" s="47" t="s">
        <v>77</v>
      </c>
      <c r="D3" s="47" t="s">
        <v>80</v>
      </c>
      <c r="E3" s="47" t="s">
        <v>78</v>
      </c>
      <c r="F3" s="47" t="s">
        <v>79</v>
      </c>
      <c r="G3" s="172"/>
      <c r="H3" s="182" t="s">
        <v>116</v>
      </c>
      <c r="I3" s="172"/>
      <c r="J3" s="243" t="s">
        <v>125</v>
      </c>
      <c r="K3" s="243"/>
      <c r="L3" s="243"/>
      <c r="M3" s="243"/>
      <c r="N3" s="243"/>
      <c r="O3" s="243"/>
      <c r="P3" s="243"/>
      <c r="Q3" s="243"/>
      <c r="R3" s="172"/>
      <c r="S3" s="245" t="s">
        <v>126</v>
      </c>
      <c r="T3" s="246"/>
      <c r="U3" s="246"/>
      <c r="V3" s="246"/>
      <c r="W3" s="246"/>
      <c r="X3" s="246"/>
      <c r="Y3" s="246"/>
      <c r="Z3" s="247"/>
      <c r="AA3" s="48"/>
    </row>
    <row r="4" spans="2:27" x14ac:dyDescent="0.25">
      <c r="B4" s="53" t="s">
        <v>1</v>
      </c>
      <c r="C4" s="171">
        <v>35</v>
      </c>
      <c r="D4" s="171">
        <v>35</v>
      </c>
      <c r="E4" s="171">
        <v>-20</v>
      </c>
      <c r="F4" s="171">
        <v>-20</v>
      </c>
      <c r="G4" s="172"/>
      <c r="H4" s="179">
        <f t="shared" ref="H4:H22" si="0">+SUM(C4:D4)+SUM(E4:F4)</f>
        <v>30</v>
      </c>
      <c r="I4" s="172"/>
      <c r="J4" s="244"/>
      <c r="K4" s="244"/>
      <c r="L4" s="244"/>
      <c r="M4" s="244"/>
      <c r="N4" s="244"/>
      <c r="O4" s="244"/>
      <c r="P4" s="244"/>
      <c r="Q4" s="244"/>
      <c r="R4" s="172"/>
      <c r="S4" s="248"/>
      <c r="T4" s="249"/>
      <c r="U4" s="249"/>
      <c r="V4" s="249"/>
      <c r="W4" s="249"/>
      <c r="X4" s="249"/>
      <c r="Y4" s="249"/>
      <c r="Z4" s="250"/>
      <c r="AA4" s="48"/>
    </row>
    <row r="5" spans="2:27" x14ac:dyDescent="0.25">
      <c r="B5" s="53" t="s">
        <v>2</v>
      </c>
      <c r="C5" s="171">
        <v>30</v>
      </c>
      <c r="D5" s="171">
        <v>30</v>
      </c>
      <c r="E5" s="171">
        <v>-25</v>
      </c>
      <c r="F5" s="171">
        <v>-25</v>
      </c>
      <c r="G5" s="172"/>
      <c r="H5" s="180">
        <f t="shared" si="0"/>
        <v>10</v>
      </c>
      <c r="I5" s="172"/>
      <c r="J5" s="244"/>
      <c r="K5" s="244"/>
      <c r="L5" s="244"/>
      <c r="M5" s="244"/>
      <c r="N5" s="244"/>
      <c r="O5" s="244"/>
      <c r="P5" s="244"/>
      <c r="Q5" s="244"/>
      <c r="R5" s="172"/>
      <c r="S5" s="248"/>
      <c r="T5" s="249"/>
      <c r="U5" s="249"/>
      <c r="V5" s="249"/>
      <c r="W5" s="249"/>
      <c r="X5" s="249"/>
      <c r="Y5" s="249"/>
      <c r="Z5" s="250"/>
      <c r="AA5" s="48"/>
    </row>
    <row r="6" spans="2:27" ht="15.75" thickBot="1" x14ac:dyDescent="0.3">
      <c r="B6" s="53" t="s">
        <v>3</v>
      </c>
      <c r="C6" s="171">
        <v>25</v>
      </c>
      <c r="D6" s="171">
        <v>15</v>
      </c>
      <c r="E6" s="171">
        <v>-25</v>
      </c>
      <c r="F6" s="171">
        <v>-15</v>
      </c>
      <c r="G6" s="172"/>
      <c r="H6" s="180">
        <f t="shared" si="0"/>
        <v>0</v>
      </c>
      <c r="I6" s="172"/>
      <c r="J6" s="244"/>
      <c r="K6" s="244"/>
      <c r="L6" s="244"/>
      <c r="M6" s="244"/>
      <c r="N6" s="244"/>
      <c r="O6" s="244"/>
      <c r="P6" s="244"/>
      <c r="Q6" s="244"/>
      <c r="R6" s="172"/>
      <c r="S6" s="251"/>
      <c r="T6" s="252"/>
      <c r="U6" s="252"/>
      <c r="V6" s="252"/>
      <c r="W6" s="252"/>
      <c r="X6" s="252"/>
      <c r="Y6" s="252"/>
      <c r="Z6" s="253"/>
      <c r="AA6" s="48"/>
    </row>
    <row r="7" spans="2:27" x14ac:dyDescent="0.25">
      <c r="B7" s="53" t="s">
        <v>4</v>
      </c>
      <c r="C7" s="171">
        <v>50</v>
      </c>
      <c r="D7" s="171">
        <v>40</v>
      </c>
      <c r="E7" s="171">
        <v>-45</v>
      </c>
      <c r="F7" s="171">
        <v>-55</v>
      </c>
      <c r="G7" s="172"/>
      <c r="H7" s="180">
        <f t="shared" si="0"/>
        <v>-10</v>
      </c>
      <c r="I7" s="172"/>
      <c r="J7" s="244"/>
      <c r="K7" s="244"/>
      <c r="L7" s="244"/>
      <c r="M7" s="244"/>
      <c r="N7" s="244"/>
      <c r="O7" s="244"/>
      <c r="P7" s="244"/>
      <c r="Q7" s="244"/>
      <c r="R7" s="172"/>
      <c r="S7" s="205"/>
      <c r="T7" s="205"/>
      <c r="U7" s="205"/>
      <c r="V7" s="205"/>
      <c r="W7" s="205"/>
      <c r="X7" s="205"/>
      <c r="Y7" s="205"/>
      <c r="Z7" s="205"/>
      <c r="AA7" s="48"/>
    </row>
    <row r="8" spans="2:27" x14ac:dyDescent="0.25">
      <c r="B8" s="53" t="s">
        <v>5</v>
      </c>
      <c r="C8" s="171">
        <v>120</v>
      </c>
      <c r="D8" s="171">
        <v>110</v>
      </c>
      <c r="E8" s="171">
        <v>-150</v>
      </c>
      <c r="F8" s="171">
        <v>-180</v>
      </c>
      <c r="G8" s="172"/>
      <c r="H8" s="180">
        <f t="shared" si="0"/>
        <v>-100</v>
      </c>
      <c r="I8" s="172"/>
      <c r="J8" s="244"/>
      <c r="K8" s="244"/>
      <c r="L8" s="244"/>
      <c r="M8" s="244"/>
      <c r="N8" s="244"/>
      <c r="O8" s="244"/>
      <c r="P8" s="244"/>
      <c r="Q8" s="244"/>
      <c r="R8" s="172"/>
      <c r="S8" s="47" t="s">
        <v>118</v>
      </c>
      <c r="T8" s="172"/>
      <c r="U8" s="172"/>
      <c r="V8" s="172"/>
      <c r="W8" s="172"/>
      <c r="X8" s="172"/>
      <c r="Y8" s="172"/>
      <c r="Z8" s="161"/>
      <c r="AA8" s="48"/>
    </row>
    <row r="9" spans="2:27" x14ac:dyDescent="0.25">
      <c r="B9" s="53" t="s">
        <v>6</v>
      </c>
      <c r="C9" s="171">
        <v>100</v>
      </c>
      <c r="D9" s="171">
        <v>100</v>
      </c>
      <c r="E9" s="171">
        <v>-100</v>
      </c>
      <c r="F9" s="171">
        <v>-150</v>
      </c>
      <c r="G9" s="172"/>
      <c r="H9" s="180">
        <f t="shared" si="0"/>
        <v>-50</v>
      </c>
      <c r="I9" s="172"/>
      <c r="J9" s="244"/>
      <c r="K9" s="244"/>
      <c r="L9" s="244"/>
      <c r="M9" s="244"/>
      <c r="N9" s="244"/>
      <c r="O9" s="244"/>
      <c r="P9" s="244"/>
      <c r="Q9" s="244"/>
      <c r="R9" s="172"/>
      <c r="S9" s="47" t="s">
        <v>122</v>
      </c>
      <c r="T9" s="172"/>
      <c r="U9" s="172"/>
      <c r="V9" s="172"/>
      <c r="W9" s="172"/>
      <c r="X9" s="172"/>
      <c r="Y9" s="172"/>
      <c r="Z9" s="161"/>
      <c r="AA9" s="48"/>
    </row>
    <row r="10" spans="2:27" x14ac:dyDescent="0.25">
      <c r="B10" s="53" t="s">
        <v>7</v>
      </c>
      <c r="C10" s="171">
        <v>75</v>
      </c>
      <c r="D10" s="171">
        <v>75</v>
      </c>
      <c r="E10" s="171">
        <v>-75</v>
      </c>
      <c r="F10" s="171">
        <v>-100</v>
      </c>
      <c r="G10" s="172"/>
      <c r="H10" s="180">
        <f t="shared" si="0"/>
        <v>-25</v>
      </c>
      <c r="I10" s="172"/>
      <c r="J10" s="244"/>
      <c r="K10" s="244"/>
      <c r="L10" s="244"/>
      <c r="M10" s="244"/>
      <c r="N10" s="244"/>
      <c r="O10" s="244"/>
      <c r="P10" s="244"/>
      <c r="Q10" s="244"/>
      <c r="R10" s="172"/>
      <c r="S10" s="83" t="s">
        <v>41</v>
      </c>
      <c r="T10" s="83" t="s">
        <v>42</v>
      </c>
      <c r="U10" s="83" t="s">
        <v>43</v>
      </c>
      <c r="V10" s="83" t="s">
        <v>44</v>
      </c>
      <c r="W10" s="83" t="s">
        <v>45</v>
      </c>
      <c r="X10" s="83" t="s">
        <v>46</v>
      </c>
      <c r="Y10" s="83" t="s">
        <v>51</v>
      </c>
      <c r="Z10" s="161"/>
      <c r="AA10" s="48"/>
    </row>
    <row r="11" spans="2:27" x14ac:dyDescent="0.25">
      <c r="B11" s="53" t="s">
        <v>8</v>
      </c>
      <c r="C11" s="171">
        <v>30</v>
      </c>
      <c r="D11" s="171">
        <v>30</v>
      </c>
      <c r="E11" s="171">
        <v>-30</v>
      </c>
      <c r="F11" s="171">
        <v>-50</v>
      </c>
      <c r="G11" s="172"/>
      <c r="H11" s="180">
        <f t="shared" si="0"/>
        <v>-20</v>
      </c>
      <c r="I11" s="172"/>
      <c r="J11" s="244"/>
      <c r="K11" s="244"/>
      <c r="L11" s="244"/>
      <c r="M11" s="244"/>
      <c r="N11" s="244"/>
      <c r="O11" s="244"/>
      <c r="P11" s="244"/>
      <c r="Q11" s="244"/>
      <c r="R11" s="172"/>
      <c r="S11" s="209">
        <v>0.22</v>
      </c>
      <c r="T11" s="210">
        <v>0.36399999999999999</v>
      </c>
      <c r="U11" s="210">
        <v>0.42899999999999999</v>
      </c>
      <c r="V11" s="210">
        <v>0.45300000000000001</v>
      </c>
      <c r="W11" s="210">
        <v>0.45800000000000002</v>
      </c>
      <c r="X11" s="210">
        <v>0.42399999999999999</v>
      </c>
      <c r="Y11" s="195">
        <v>0.36199999999999999</v>
      </c>
      <c r="Z11" s="172"/>
      <c r="AA11" s="48"/>
    </row>
    <row r="12" spans="2:27" x14ac:dyDescent="0.25">
      <c r="B12" s="53" t="s">
        <v>9</v>
      </c>
      <c r="C12" s="171">
        <v>25</v>
      </c>
      <c r="D12" s="171">
        <v>25</v>
      </c>
      <c r="E12" s="171">
        <v>-25</v>
      </c>
      <c r="F12" s="171">
        <v>-25</v>
      </c>
      <c r="G12" s="172"/>
      <c r="H12" s="180">
        <f t="shared" si="0"/>
        <v>0</v>
      </c>
      <c r="I12" s="172"/>
      <c r="J12" s="47" t="s">
        <v>118</v>
      </c>
      <c r="K12" s="172"/>
      <c r="L12" s="172"/>
      <c r="M12" s="172"/>
      <c r="N12" s="172"/>
      <c r="O12" s="172"/>
      <c r="P12" s="172"/>
      <c r="Q12" s="172"/>
      <c r="R12" s="172"/>
      <c r="S12" s="47" t="s">
        <v>119</v>
      </c>
      <c r="T12" s="172"/>
      <c r="U12" s="172"/>
      <c r="V12" s="172"/>
      <c r="W12" s="172"/>
      <c r="X12" s="172"/>
      <c r="Y12" s="172"/>
      <c r="Z12" s="172"/>
      <c r="AA12" s="48"/>
    </row>
    <row r="13" spans="2:27" x14ac:dyDescent="0.25">
      <c r="B13" s="53" t="s">
        <v>10</v>
      </c>
      <c r="C13" s="171">
        <v>25</v>
      </c>
      <c r="D13" s="171">
        <v>25</v>
      </c>
      <c r="E13" s="171">
        <v>-25</v>
      </c>
      <c r="F13" s="171">
        <v>-25</v>
      </c>
      <c r="G13" s="172"/>
      <c r="H13" s="180">
        <f t="shared" si="0"/>
        <v>0</v>
      </c>
      <c r="I13" s="172"/>
      <c r="J13" s="47" t="s">
        <v>81</v>
      </c>
      <c r="K13" s="172"/>
      <c r="L13" s="172"/>
      <c r="M13" s="172"/>
      <c r="N13" s="172"/>
      <c r="O13" s="172"/>
      <c r="P13" s="172"/>
      <c r="Q13" s="47"/>
      <c r="R13" s="172"/>
      <c r="S13" s="47" t="s">
        <v>123</v>
      </c>
      <c r="T13" s="172"/>
      <c r="U13" s="172"/>
      <c r="V13" s="172"/>
      <c r="W13" s="172"/>
      <c r="X13" s="172"/>
      <c r="Y13" s="172"/>
      <c r="Z13" s="47"/>
      <c r="AA13" s="48"/>
    </row>
    <row r="14" spans="2:27" x14ac:dyDescent="0.25">
      <c r="B14" s="53" t="s">
        <v>11</v>
      </c>
      <c r="C14" s="171">
        <v>25</v>
      </c>
      <c r="D14" s="171">
        <v>25</v>
      </c>
      <c r="E14" s="171">
        <v>-25</v>
      </c>
      <c r="F14" s="171">
        <v>-25</v>
      </c>
      <c r="G14" s="172"/>
      <c r="H14" s="180">
        <f t="shared" si="0"/>
        <v>0</v>
      </c>
      <c r="I14" s="172"/>
      <c r="J14" s="83" t="s">
        <v>41</v>
      </c>
      <c r="K14" s="83" t="s">
        <v>42</v>
      </c>
      <c r="L14" s="83" t="s">
        <v>43</v>
      </c>
      <c r="M14" s="83" t="s">
        <v>44</v>
      </c>
      <c r="N14" s="83" t="s">
        <v>45</v>
      </c>
      <c r="O14" s="83" t="s">
        <v>46</v>
      </c>
      <c r="P14" s="83" t="s">
        <v>51</v>
      </c>
      <c r="Q14" s="172"/>
      <c r="R14" s="172"/>
      <c r="S14" s="47" t="s">
        <v>41</v>
      </c>
      <c r="T14" s="47" t="s">
        <v>42</v>
      </c>
      <c r="U14" s="47" t="s">
        <v>43</v>
      </c>
      <c r="V14" s="47" t="s">
        <v>44</v>
      </c>
      <c r="W14" s="47" t="s">
        <v>45</v>
      </c>
      <c r="X14" s="47" t="s">
        <v>46</v>
      </c>
      <c r="Y14" s="47" t="s">
        <v>51</v>
      </c>
      <c r="Z14" s="172"/>
      <c r="AA14" s="48"/>
    </row>
    <row r="15" spans="2:27" x14ac:dyDescent="0.25">
      <c r="B15" s="53" t="s">
        <v>12</v>
      </c>
      <c r="C15" s="171">
        <v>20</v>
      </c>
      <c r="D15" s="171">
        <v>20</v>
      </c>
      <c r="E15" s="171">
        <v>-20</v>
      </c>
      <c r="F15" s="171">
        <v>-20</v>
      </c>
      <c r="G15" s="172"/>
      <c r="H15" s="180">
        <f t="shared" si="0"/>
        <v>0</v>
      </c>
      <c r="I15" s="172"/>
      <c r="J15" s="213">
        <v>0</v>
      </c>
      <c r="K15" s="214">
        <v>0</v>
      </c>
      <c r="L15" s="214">
        <v>0</v>
      </c>
      <c r="M15" s="214">
        <v>0</v>
      </c>
      <c r="N15" s="214">
        <v>0</v>
      </c>
      <c r="O15" s="214">
        <v>0</v>
      </c>
      <c r="P15" s="215">
        <v>0</v>
      </c>
      <c r="Q15" s="172"/>
      <c r="R15" s="172"/>
      <c r="S15" s="211">
        <f t="shared" ref="S15:Y15" si="1">-S11</f>
        <v>-0.22</v>
      </c>
      <c r="T15" s="212">
        <f t="shared" si="1"/>
        <v>-0.36399999999999999</v>
      </c>
      <c r="U15" s="212">
        <f t="shared" si="1"/>
        <v>-0.42899999999999999</v>
      </c>
      <c r="V15" s="212">
        <f t="shared" si="1"/>
        <v>-0.45300000000000001</v>
      </c>
      <c r="W15" s="212">
        <f t="shared" si="1"/>
        <v>-0.45800000000000002</v>
      </c>
      <c r="X15" s="212">
        <f t="shared" si="1"/>
        <v>-0.42399999999999999</v>
      </c>
      <c r="Y15" s="202">
        <f t="shared" si="1"/>
        <v>-0.36199999999999999</v>
      </c>
      <c r="Z15" s="172"/>
      <c r="AA15" s="48"/>
    </row>
    <row r="16" spans="2:27" x14ac:dyDescent="0.25">
      <c r="B16" s="53" t="s">
        <v>13</v>
      </c>
      <c r="C16" s="171">
        <v>25</v>
      </c>
      <c r="D16" s="171">
        <v>25</v>
      </c>
      <c r="E16" s="171">
        <v>-20</v>
      </c>
      <c r="F16" s="171">
        <v>-20</v>
      </c>
      <c r="G16" s="172"/>
      <c r="H16" s="180">
        <f t="shared" si="0"/>
        <v>10</v>
      </c>
      <c r="I16" s="172"/>
      <c r="J16" s="216" t="s">
        <v>119</v>
      </c>
      <c r="K16" s="57"/>
      <c r="L16" s="57"/>
      <c r="M16" s="57"/>
      <c r="N16" s="57"/>
      <c r="O16" s="57"/>
      <c r="P16" s="57"/>
      <c r="Q16" s="172"/>
      <c r="R16" s="172"/>
      <c r="S16" s="172"/>
      <c r="T16" s="172"/>
      <c r="U16" s="172"/>
      <c r="V16" s="172"/>
      <c r="W16" s="172"/>
      <c r="X16" s="172"/>
      <c r="Y16" s="172"/>
      <c r="Z16" s="172"/>
      <c r="AA16" s="48"/>
    </row>
    <row r="17" spans="2:27" x14ac:dyDescent="0.25">
      <c r="B17" s="53" t="s">
        <v>14</v>
      </c>
      <c r="C17" s="171">
        <v>30</v>
      </c>
      <c r="D17" s="171">
        <v>30</v>
      </c>
      <c r="E17" s="171">
        <v>-20</v>
      </c>
      <c r="F17" s="171">
        <v>-20</v>
      </c>
      <c r="G17" s="172"/>
      <c r="H17" s="180">
        <f t="shared" si="0"/>
        <v>20</v>
      </c>
      <c r="I17" s="172"/>
      <c r="J17" s="216" t="s">
        <v>117</v>
      </c>
      <c r="K17" s="57"/>
      <c r="L17" s="57"/>
      <c r="M17" s="57"/>
      <c r="N17" s="57"/>
      <c r="O17" s="57"/>
      <c r="P17" s="57"/>
      <c r="Q17" s="172"/>
      <c r="R17" s="172"/>
      <c r="S17" s="47" t="s">
        <v>41</v>
      </c>
      <c r="T17" s="47" t="s">
        <v>42</v>
      </c>
      <c r="U17" s="47" t="s">
        <v>43</v>
      </c>
      <c r="V17" s="47" t="s">
        <v>44</v>
      </c>
      <c r="W17" s="47" t="s">
        <v>45</v>
      </c>
      <c r="X17" s="47" t="s">
        <v>46</v>
      </c>
      <c r="Y17" s="47" t="s">
        <v>51</v>
      </c>
      <c r="Z17" s="172"/>
      <c r="AA17" s="48"/>
    </row>
    <row r="18" spans="2:27" x14ac:dyDescent="0.25">
      <c r="B18" s="53" t="s">
        <v>15</v>
      </c>
      <c r="C18" s="171">
        <v>15</v>
      </c>
      <c r="D18" s="171">
        <v>15</v>
      </c>
      <c r="E18" s="171">
        <v>-15</v>
      </c>
      <c r="F18" s="171">
        <v>-15</v>
      </c>
      <c r="G18" s="172"/>
      <c r="H18" s="180">
        <f t="shared" si="0"/>
        <v>0</v>
      </c>
      <c r="I18" s="172"/>
      <c r="J18" s="216" t="s">
        <v>41</v>
      </c>
      <c r="K18" s="216" t="s">
        <v>42</v>
      </c>
      <c r="L18" s="216" t="s">
        <v>43</v>
      </c>
      <c r="M18" s="216" t="s">
        <v>44</v>
      </c>
      <c r="N18" s="216" t="s">
        <v>45</v>
      </c>
      <c r="O18" s="216" t="s">
        <v>46</v>
      </c>
      <c r="P18" s="216" t="s">
        <v>51</v>
      </c>
      <c r="Q18" s="47"/>
      <c r="R18" s="172"/>
      <c r="S18" s="206">
        <f>'Projections in Detail'!X72/'Projections in Detail'!$W23*100</f>
        <v>100.0004357669586</v>
      </c>
      <c r="T18" s="207">
        <f>'Projections in Detail'!Y72/'Projections in Detail'!$W23*100</f>
        <v>99.999154008284435</v>
      </c>
      <c r="U18" s="207">
        <f>'Projections in Detail'!Z72/'Projections in Detail'!$W23*100</f>
        <v>99.998826413821618</v>
      </c>
      <c r="V18" s="207">
        <f>'Projections in Detail'!AA72/'Projections in Detail'!$W23*100</f>
        <v>100.00051428197546</v>
      </c>
      <c r="W18" s="207">
        <f>'Projections in Detail'!AB72/'Projections in Detail'!$W23*100</f>
        <v>100.00133411217054</v>
      </c>
      <c r="X18" s="207">
        <f>'Projections in Detail'!AC72/'Projections in Detail'!$W23*100</f>
        <v>100.00365176636433</v>
      </c>
      <c r="Y18" s="208">
        <f>'Projections in Detail'!AD72/'Projections in Detail'!$W23*100</f>
        <v>99.995558419990545</v>
      </c>
      <c r="Z18" s="47"/>
      <c r="AA18" s="48"/>
    </row>
    <row r="19" spans="2:27" x14ac:dyDescent="0.25">
      <c r="B19" s="53" t="s">
        <v>16</v>
      </c>
      <c r="C19" s="171">
        <v>5</v>
      </c>
      <c r="D19" s="171">
        <v>5</v>
      </c>
      <c r="E19" s="171">
        <v>-10</v>
      </c>
      <c r="F19" s="171">
        <v>-10</v>
      </c>
      <c r="G19" s="172"/>
      <c r="H19" s="180">
        <f t="shared" si="0"/>
        <v>-10</v>
      </c>
      <c r="I19" s="172"/>
      <c r="J19" s="217">
        <f>-J15</f>
        <v>0</v>
      </c>
      <c r="K19" s="218">
        <f t="shared" ref="K19:P19" si="2">-K15</f>
        <v>0</v>
      </c>
      <c r="L19" s="218">
        <f t="shared" si="2"/>
        <v>0</v>
      </c>
      <c r="M19" s="218">
        <f t="shared" si="2"/>
        <v>0</v>
      </c>
      <c r="N19" s="218">
        <f t="shared" si="2"/>
        <v>0</v>
      </c>
      <c r="O19" s="218">
        <f t="shared" si="2"/>
        <v>0</v>
      </c>
      <c r="P19" s="219">
        <f t="shared" si="2"/>
        <v>0</v>
      </c>
      <c r="Q19" s="172"/>
      <c r="R19" s="172"/>
      <c r="S19" s="172"/>
      <c r="T19" s="172"/>
      <c r="U19" s="172"/>
      <c r="V19" s="172"/>
      <c r="W19" s="172"/>
      <c r="X19" s="172"/>
      <c r="Y19" s="172"/>
      <c r="Z19" s="172"/>
      <c r="AA19" s="48"/>
    </row>
    <row r="20" spans="2:27" x14ac:dyDescent="0.25">
      <c r="B20" s="53" t="s">
        <v>17</v>
      </c>
      <c r="C20" s="171">
        <v>2</v>
      </c>
      <c r="D20" s="171">
        <v>2</v>
      </c>
      <c r="E20" s="171">
        <v>-5</v>
      </c>
      <c r="F20" s="171">
        <v>-5</v>
      </c>
      <c r="G20" s="172"/>
      <c r="H20" s="180">
        <f t="shared" si="0"/>
        <v>-6</v>
      </c>
      <c r="I20" s="172"/>
      <c r="J20" s="172"/>
      <c r="K20" s="172"/>
      <c r="L20" s="172"/>
      <c r="M20" s="172"/>
      <c r="N20" s="172"/>
      <c r="O20" s="172"/>
      <c r="P20" s="172"/>
      <c r="Q20" s="172"/>
      <c r="R20" s="172"/>
      <c r="S20" s="47" t="s">
        <v>124</v>
      </c>
      <c r="T20" s="172"/>
      <c r="U20" s="172"/>
      <c r="V20" s="172"/>
      <c r="W20" s="172"/>
      <c r="X20" s="172"/>
      <c r="Y20" s="172"/>
      <c r="Z20" s="172"/>
      <c r="AA20" s="48"/>
    </row>
    <row r="21" spans="2:27" x14ac:dyDescent="0.25">
      <c r="B21" s="53" t="s">
        <v>18</v>
      </c>
      <c r="C21" s="171">
        <v>1</v>
      </c>
      <c r="D21" s="171">
        <v>1</v>
      </c>
      <c r="E21" s="171">
        <v>-2</v>
      </c>
      <c r="F21" s="171">
        <v>-2</v>
      </c>
      <c r="G21" s="172"/>
      <c r="H21" s="180">
        <f t="shared" si="0"/>
        <v>-2</v>
      </c>
      <c r="I21" s="172"/>
      <c r="J21" s="83" t="s">
        <v>41</v>
      </c>
      <c r="K21" s="83" t="s">
        <v>42</v>
      </c>
      <c r="L21" s="83" t="s">
        <v>43</v>
      </c>
      <c r="M21" s="83" t="s">
        <v>44</v>
      </c>
      <c r="N21" s="83" t="s">
        <v>45</v>
      </c>
      <c r="O21" s="83" t="s">
        <v>46</v>
      </c>
      <c r="P21" s="83" t="s">
        <v>51</v>
      </c>
      <c r="Q21" s="47"/>
      <c r="R21" s="172"/>
      <c r="S21" s="47" t="s">
        <v>41</v>
      </c>
      <c r="T21" s="47" t="s">
        <v>42</v>
      </c>
      <c r="U21" s="47" t="s">
        <v>43</v>
      </c>
      <c r="V21" s="47" t="s">
        <v>44</v>
      </c>
      <c r="W21" s="47" t="s">
        <v>45</v>
      </c>
      <c r="X21" s="47" t="s">
        <v>46</v>
      </c>
      <c r="Y21" s="47" t="s">
        <v>51</v>
      </c>
      <c r="Z21" s="47"/>
      <c r="AA21" s="48"/>
    </row>
    <row r="22" spans="2:27" x14ac:dyDescent="0.25">
      <c r="B22" s="55" t="s">
        <v>19</v>
      </c>
      <c r="C22" s="171">
        <v>0</v>
      </c>
      <c r="D22" s="171">
        <v>0</v>
      </c>
      <c r="E22" s="171">
        <v>-1</v>
      </c>
      <c r="F22" s="171">
        <v>-1</v>
      </c>
      <c r="G22" s="172"/>
      <c r="H22" s="181">
        <f t="shared" si="0"/>
        <v>-2</v>
      </c>
      <c r="I22" s="172"/>
      <c r="J22" s="206">
        <f>IF('Official Projections'!X23&gt;0,'Projections in Detail'!X23/'Official Projections'!X23*100,I22)</f>
        <v>100</v>
      </c>
      <c r="K22" s="207">
        <f>IF('Official Projections'!Y23&gt;0,'Projections in Detail'!Y23/'Official Projections'!Y23*100,J22)</f>
        <v>100</v>
      </c>
      <c r="L22" s="207">
        <f>IF('Official Projections'!Z23&gt;0,'Projections in Detail'!Z23/'Official Projections'!Z23*100,K22)</f>
        <v>100</v>
      </c>
      <c r="M22" s="207">
        <f>IF('Official Projections'!AA23&gt;0,'Projections in Detail'!AA23/'Official Projections'!AA23*100,L22)</f>
        <v>100</v>
      </c>
      <c r="N22" s="207">
        <f>IF('Official Projections'!AB23&gt;0,'Projections in Detail'!AB23/'Official Projections'!AB23*100,M22)</f>
        <v>100</v>
      </c>
      <c r="O22" s="207">
        <f>IF('Official Projections'!AC23&gt;0,'Projections in Detail'!AC23/'Official Projections'!AC23*100,N22)</f>
        <v>100</v>
      </c>
      <c r="P22" s="208">
        <f>IF('Official Projections'!AD23&gt;0,'Projections in Detail'!AD23/'Official Projections'!AD23*100,O22)</f>
        <v>100</v>
      </c>
      <c r="Q22" s="183"/>
      <c r="R22" s="172"/>
      <c r="S22" s="220">
        <f>(Equilcalc!C112+Equilcalc!M112)/5</f>
        <v>14.68798</v>
      </c>
      <c r="T22" s="221">
        <f>(Equilcalc!D112+Equilcalc!N112)/5</f>
        <v>26.020238059031072</v>
      </c>
      <c r="U22" s="221">
        <f>(Equilcalc!E112+Equilcalc!O112)/5</f>
        <v>30.935845917385006</v>
      </c>
      <c r="V22" s="221">
        <f>(Equilcalc!F112+Equilcalc!P112)/5</f>
        <v>32.683838812609245</v>
      </c>
      <c r="W22" s="221">
        <f>(Equilcalc!G112+Equilcalc!Q112)/5</f>
        <v>33.059517747548469</v>
      </c>
      <c r="X22" s="221">
        <f>(Equilcalc!H112+Equilcalc!R112)/5</f>
        <v>30.545949845045676</v>
      </c>
      <c r="Y22" s="222">
        <f>(Equilcalc!I112+Equilcalc!S112)/5</f>
        <v>25.84741335704328</v>
      </c>
      <c r="Z22" s="183"/>
      <c r="AA22" s="48"/>
    </row>
    <row r="23" spans="2:27" x14ac:dyDescent="0.25">
      <c r="B23" s="55"/>
      <c r="C23" s="204"/>
      <c r="D23" s="204"/>
      <c r="E23" s="204"/>
      <c r="F23" s="204"/>
      <c r="G23" s="68"/>
      <c r="H23" s="204"/>
      <c r="I23" s="172"/>
      <c r="Q23" s="183"/>
      <c r="Z23" s="183"/>
      <c r="AA23" s="48"/>
    </row>
    <row r="24" spans="2:27" ht="15.75" thickBot="1" x14ac:dyDescent="0.3">
      <c r="B24" s="184"/>
      <c r="C24" s="185"/>
      <c r="D24" s="185"/>
      <c r="E24" s="185"/>
      <c r="F24" s="185"/>
      <c r="G24" s="185"/>
      <c r="H24" s="59"/>
      <c r="I24" s="59"/>
      <c r="J24" s="59"/>
      <c r="K24" s="59"/>
      <c r="L24" s="59"/>
      <c r="M24" s="59"/>
      <c r="N24" s="59"/>
      <c r="O24" s="59"/>
      <c r="P24" s="59"/>
      <c r="Q24" s="59"/>
      <c r="R24" s="59"/>
      <c r="S24" s="59"/>
      <c r="T24" s="59"/>
      <c r="U24" s="59"/>
      <c r="V24" s="59"/>
      <c r="W24" s="59"/>
      <c r="X24" s="59"/>
      <c r="Y24" s="59"/>
      <c r="Z24" s="59"/>
      <c r="AA24" s="60"/>
    </row>
    <row r="26" spans="2:27" ht="15.75" thickBot="1" x14ac:dyDescent="0.3"/>
    <row r="27" spans="2:27" x14ac:dyDescent="0.25">
      <c r="B27" s="75"/>
      <c r="C27" s="67" t="s">
        <v>81</v>
      </c>
      <c r="D27" s="45"/>
      <c r="E27" s="45"/>
      <c r="F27" s="45"/>
      <c r="G27" s="45"/>
      <c r="H27" s="45"/>
      <c r="I27" s="45"/>
      <c r="J27" s="45"/>
      <c r="K27" s="67" t="s">
        <v>82</v>
      </c>
      <c r="L27" s="45"/>
      <c r="M27" s="45"/>
      <c r="N27" s="45"/>
      <c r="O27" s="45"/>
      <c r="P27" s="45"/>
      <c r="Q27" s="45"/>
      <c r="R27" s="45"/>
      <c r="S27" s="45"/>
      <c r="T27" s="193" t="s">
        <v>120</v>
      </c>
      <c r="U27" s="186"/>
      <c r="V27" s="186"/>
      <c r="W27" s="186"/>
      <c r="X27" s="187"/>
      <c r="Y27" s="45"/>
      <c r="Z27" s="45"/>
      <c r="AA27" s="46"/>
    </row>
    <row r="28" spans="2:27" x14ac:dyDescent="0.25">
      <c r="B28" s="51"/>
      <c r="C28" s="47" t="s">
        <v>41</v>
      </c>
      <c r="D28" s="47" t="s">
        <v>42</v>
      </c>
      <c r="E28" s="47" t="s">
        <v>43</v>
      </c>
      <c r="F28" s="47" t="s">
        <v>44</v>
      </c>
      <c r="G28" s="47" t="s">
        <v>45</v>
      </c>
      <c r="H28" s="47" t="s">
        <v>46</v>
      </c>
      <c r="I28" s="47" t="s">
        <v>51</v>
      </c>
      <c r="J28" s="172"/>
      <c r="K28" s="47" t="s">
        <v>41</v>
      </c>
      <c r="L28" s="47" t="s">
        <v>42</v>
      </c>
      <c r="M28" s="47" t="s">
        <v>43</v>
      </c>
      <c r="N28" s="47" t="s">
        <v>44</v>
      </c>
      <c r="O28" s="47" t="s">
        <v>45</v>
      </c>
      <c r="P28" s="47" t="s">
        <v>46</v>
      </c>
      <c r="Q28" s="47" t="s">
        <v>51</v>
      </c>
      <c r="S28" s="172"/>
      <c r="T28" s="47">
        <v>2015</v>
      </c>
      <c r="U28" s="47" t="s">
        <v>41</v>
      </c>
      <c r="V28" s="47" t="s">
        <v>42</v>
      </c>
      <c r="W28" s="47" t="s">
        <v>43</v>
      </c>
      <c r="X28" s="47" t="s">
        <v>44</v>
      </c>
      <c r="Y28" s="47" t="s">
        <v>45</v>
      </c>
      <c r="Z28" s="47" t="s">
        <v>46</v>
      </c>
      <c r="AA28" s="199" t="s">
        <v>51</v>
      </c>
    </row>
    <row r="29" spans="2:27" x14ac:dyDescent="0.25">
      <c r="B29" s="191" t="s">
        <v>1</v>
      </c>
      <c r="C29" s="196">
        <f t="shared" ref="C29:C47" si="3">J$15</f>
        <v>0</v>
      </c>
      <c r="D29" s="196">
        <f t="shared" ref="D29:D47" si="4">K$15</f>
        <v>0</v>
      </c>
      <c r="E29" s="196">
        <f t="shared" ref="E29:E47" si="5">L$15</f>
        <v>0</v>
      </c>
      <c r="F29" s="196">
        <f t="shared" ref="F29:F47" si="6">M$15</f>
        <v>0</v>
      </c>
      <c r="G29" s="196">
        <f t="shared" ref="G29:G47" si="7">N$15</f>
        <v>0</v>
      </c>
      <c r="H29" s="196">
        <f t="shared" ref="H29:H47" si="8">O$15</f>
        <v>0</v>
      </c>
      <c r="I29" s="196">
        <f t="shared" ref="I29:I47" si="9">P$15</f>
        <v>0</v>
      </c>
      <c r="J29" s="189" t="s">
        <v>1</v>
      </c>
      <c r="K29" s="196">
        <f t="shared" ref="K29:Q38" si="10">J$19</f>
        <v>0</v>
      </c>
      <c r="L29" s="196">
        <f t="shared" si="10"/>
        <v>0</v>
      </c>
      <c r="M29" s="196">
        <f t="shared" si="10"/>
        <v>0</v>
      </c>
      <c r="N29" s="196">
        <f t="shared" si="10"/>
        <v>0</v>
      </c>
      <c r="O29" s="196">
        <f t="shared" si="10"/>
        <v>0</v>
      </c>
      <c r="P29" s="196">
        <f t="shared" si="10"/>
        <v>0</v>
      </c>
      <c r="Q29" s="196">
        <f t="shared" si="10"/>
        <v>0</v>
      </c>
      <c r="S29" s="189" t="s">
        <v>1</v>
      </c>
      <c r="T29" s="84">
        <f>IF('Official Projections'!W4&gt;0,'Projections in Detail'!W4/'Official Projections'!W4,"N/A")</f>
        <v>1</v>
      </c>
      <c r="U29" s="84">
        <f>IF('Official Projections'!X4&gt;0,'Projections in Detail'!X4/'Official Projections'!X4,"N/A")</f>
        <v>1</v>
      </c>
      <c r="V29" s="84">
        <f>IF('Official Projections'!Y4&gt;0,'Projections in Detail'!Y4/'Official Projections'!Y4,"N/A")</f>
        <v>1</v>
      </c>
      <c r="W29" s="84">
        <f>IF('Official Projections'!Z4&gt;0,'Projections in Detail'!Z4/'Official Projections'!Z4,"N/A")</f>
        <v>1</v>
      </c>
      <c r="X29" s="84">
        <f>IF('Official Projections'!AA4&gt;0,'Projections in Detail'!AA4/'Official Projections'!AA4,"N/A")</f>
        <v>1</v>
      </c>
      <c r="Y29" s="200">
        <f>IF('Official Projections'!AB4&gt;0,'Projections in Detail'!AB4/'Official Projections'!AB4,"N/A")</f>
        <v>1</v>
      </c>
      <c r="Z29" s="200">
        <f>IF('Official Projections'!AC4&gt;0,'Projections in Detail'!AC4/'Official Projections'!AC4,"N/A")</f>
        <v>1</v>
      </c>
      <c r="AA29" s="201">
        <f>IF('Official Projections'!AD4&gt;0,'Projections in Detail'!AD4/'Official Projections'!AD4,"N/A")</f>
        <v>1</v>
      </c>
    </row>
    <row r="30" spans="2:27" x14ac:dyDescent="0.25">
      <c r="B30" s="191" t="s">
        <v>2</v>
      </c>
      <c r="C30" s="196">
        <f t="shared" si="3"/>
        <v>0</v>
      </c>
      <c r="D30" s="196">
        <f t="shared" si="4"/>
        <v>0</v>
      </c>
      <c r="E30" s="196">
        <f t="shared" si="5"/>
        <v>0</v>
      </c>
      <c r="F30" s="196">
        <f t="shared" si="6"/>
        <v>0</v>
      </c>
      <c r="G30" s="196">
        <f t="shared" si="7"/>
        <v>0</v>
      </c>
      <c r="H30" s="196">
        <f t="shared" si="8"/>
        <v>0</v>
      </c>
      <c r="I30" s="196">
        <f t="shared" si="9"/>
        <v>0</v>
      </c>
      <c r="J30" s="189" t="s">
        <v>2</v>
      </c>
      <c r="K30" s="196">
        <f t="shared" si="10"/>
        <v>0</v>
      </c>
      <c r="L30" s="196">
        <f t="shared" si="10"/>
        <v>0</v>
      </c>
      <c r="M30" s="196">
        <f t="shared" si="10"/>
        <v>0</v>
      </c>
      <c r="N30" s="196">
        <f t="shared" si="10"/>
        <v>0</v>
      </c>
      <c r="O30" s="196">
        <f t="shared" si="10"/>
        <v>0</v>
      </c>
      <c r="P30" s="196">
        <f t="shared" si="10"/>
        <v>0</v>
      </c>
      <c r="Q30" s="196">
        <f t="shared" si="10"/>
        <v>0</v>
      </c>
      <c r="S30" s="189" t="s">
        <v>2</v>
      </c>
      <c r="T30" s="84">
        <f>IF('Official Projections'!W5&gt;0,'Projections in Detail'!W5/'Official Projections'!W5,"N/A")</f>
        <v>1</v>
      </c>
      <c r="U30" s="84">
        <f>IF('Official Projections'!X5&gt;0,'Projections in Detail'!X5/'Official Projections'!X5,"N/A")</f>
        <v>1</v>
      </c>
      <c r="V30" s="84">
        <f>IF('Official Projections'!Y5&gt;0,'Projections in Detail'!Y5/'Official Projections'!Y5,"N/A")</f>
        <v>1</v>
      </c>
      <c r="W30" s="84">
        <f>IF('Official Projections'!Z5&gt;0,'Projections in Detail'!Z5/'Official Projections'!Z5,"N/A")</f>
        <v>1</v>
      </c>
      <c r="X30" s="84">
        <f>IF('Official Projections'!AA5&gt;0,'Projections in Detail'!AA5/'Official Projections'!AA5,"N/A")</f>
        <v>1</v>
      </c>
      <c r="Y30" s="200">
        <f>IF('Official Projections'!AB5&gt;0,'Projections in Detail'!AB5/'Official Projections'!AB5,"N/A")</f>
        <v>1</v>
      </c>
      <c r="Z30" s="200">
        <f>IF('Official Projections'!AC5&gt;0,'Projections in Detail'!AC5/'Official Projections'!AC5,"N/A")</f>
        <v>1</v>
      </c>
      <c r="AA30" s="201">
        <f>IF('Official Projections'!AD5&gt;0,'Projections in Detail'!AD5/'Official Projections'!AD5,"N/A")</f>
        <v>1</v>
      </c>
    </row>
    <row r="31" spans="2:27" x14ac:dyDescent="0.25">
      <c r="B31" s="191" t="s">
        <v>3</v>
      </c>
      <c r="C31" s="196">
        <f t="shared" si="3"/>
        <v>0</v>
      </c>
      <c r="D31" s="196">
        <f t="shared" si="4"/>
        <v>0</v>
      </c>
      <c r="E31" s="196">
        <f t="shared" si="5"/>
        <v>0</v>
      </c>
      <c r="F31" s="196">
        <f t="shared" si="6"/>
        <v>0</v>
      </c>
      <c r="G31" s="196">
        <f t="shared" si="7"/>
        <v>0</v>
      </c>
      <c r="H31" s="196">
        <f t="shared" si="8"/>
        <v>0</v>
      </c>
      <c r="I31" s="196">
        <f t="shared" si="9"/>
        <v>0</v>
      </c>
      <c r="J31" s="189" t="s">
        <v>3</v>
      </c>
      <c r="K31" s="196">
        <f t="shared" si="10"/>
        <v>0</v>
      </c>
      <c r="L31" s="196">
        <f t="shared" si="10"/>
        <v>0</v>
      </c>
      <c r="M31" s="196">
        <f t="shared" si="10"/>
        <v>0</v>
      </c>
      <c r="N31" s="196">
        <f t="shared" si="10"/>
        <v>0</v>
      </c>
      <c r="O31" s="196">
        <f t="shared" si="10"/>
        <v>0</v>
      </c>
      <c r="P31" s="196">
        <f t="shared" si="10"/>
        <v>0</v>
      </c>
      <c r="Q31" s="196">
        <f t="shared" si="10"/>
        <v>0</v>
      </c>
      <c r="S31" s="189" t="s">
        <v>3</v>
      </c>
      <c r="T31" s="84">
        <f>IF('Official Projections'!W6&gt;0,'Projections in Detail'!W6/'Official Projections'!W6,"N/A")</f>
        <v>1</v>
      </c>
      <c r="U31" s="84">
        <f>IF('Official Projections'!X6&gt;0,'Projections in Detail'!X6/'Official Projections'!X6,"N/A")</f>
        <v>1</v>
      </c>
      <c r="V31" s="84">
        <f>IF('Official Projections'!Y6&gt;0,'Projections in Detail'!Y6/'Official Projections'!Y6,"N/A")</f>
        <v>1</v>
      </c>
      <c r="W31" s="84">
        <f>IF('Official Projections'!Z6&gt;0,'Projections in Detail'!Z6/'Official Projections'!Z6,"N/A")</f>
        <v>1</v>
      </c>
      <c r="X31" s="84">
        <f>IF('Official Projections'!AA6&gt;0,'Projections in Detail'!AA6/'Official Projections'!AA6,"N/A")</f>
        <v>1</v>
      </c>
      <c r="Y31" s="200">
        <f>IF('Official Projections'!AB6&gt;0,'Projections in Detail'!AB6/'Official Projections'!AB6,"N/A")</f>
        <v>1</v>
      </c>
      <c r="Z31" s="200">
        <f>IF('Official Projections'!AC6&gt;0,'Projections in Detail'!AC6/'Official Projections'!AC6,"N/A")</f>
        <v>1</v>
      </c>
      <c r="AA31" s="201">
        <f>IF('Official Projections'!AD6&gt;0,'Projections in Detail'!AD6/'Official Projections'!AD6,"N/A")</f>
        <v>1</v>
      </c>
    </row>
    <row r="32" spans="2:27" x14ac:dyDescent="0.25">
      <c r="B32" s="191" t="s">
        <v>4</v>
      </c>
      <c r="C32" s="196">
        <f t="shared" si="3"/>
        <v>0</v>
      </c>
      <c r="D32" s="196">
        <f t="shared" si="4"/>
        <v>0</v>
      </c>
      <c r="E32" s="196">
        <f t="shared" si="5"/>
        <v>0</v>
      </c>
      <c r="F32" s="196">
        <f t="shared" si="6"/>
        <v>0</v>
      </c>
      <c r="G32" s="196">
        <f t="shared" si="7"/>
        <v>0</v>
      </c>
      <c r="H32" s="196">
        <f t="shared" si="8"/>
        <v>0</v>
      </c>
      <c r="I32" s="196">
        <f t="shared" si="9"/>
        <v>0</v>
      </c>
      <c r="J32" s="189" t="s">
        <v>4</v>
      </c>
      <c r="K32" s="196">
        <f t="shared" si="10"/>
        <v>0</v>
      </c>
      <c r="L32" s="196">
        <f t="shared" si="10"/>
        <v>0</v>
      </c>
      <c r="M32" s="196">
        <f t="shared" si="10"/>
        <v>0</v>
      </c>
      <c r="N32" s="196">
        <f t="shared" si="10"/>
        <v>0</v>
      </c>
      <c r="O32" s="196">
        <f t="shared" si="10"/>
        <v>0</v>
      </c>
      <c r="P32" s="196">
        <f t="shared" si="10"/>
        <v>0</v>
      </c>
      <c r="Q32" s="196">
        <f t="shared" si="10"/>
        <v>0</v>
      </c>
      <c r="S32" s="189" t="s">
        <v>4</v>
      </c>
      <c r="T32" s="84">
        <f>IF('Official Projections'!W7&gt;0,'Projections in Detail'!W7/'Official Projections'!W7,"N/A")</f>
        <v>1</v>
      </c>
      <c r="U32" s="84">
        <f>IF('Official Projections'!X7&gt;0,'Projections in Detail'!X7/'Official Projections'!X7,"N/A")</f>
        <v>1</v>
      </c>
      <c r="V32" s="84">
        <f>IF('Official Projections'!Y7&gt;0,'Projections in Detail'!Y7/'Official Projections'!Y7,"N/A")</f>
        <v>1</v>
      </c>
      <c r="W32" s="84">
        <f>IF('Official Projections'!Z7&gt;0,'Projections in Detail'!Z7/'Official Projections'!Z7,"N/A")</f>
        <v>1</v>
      </c>
      <c r="X32" s="84">
        <f>IF('Official Projections'!AA7&gt;0,'Projections in Detail'!AA7/'Official Projections'!AA7,"N/A")</f>
        <v>1</v>
      </c>
      <c r="Y32" s="200">
        <f>IF('Official Projections'!AB7&gt;0,'Projections in Detail'!AB7/'Official Projections'!AB7,"N/A")</f>
        <v>1</v>
      </c>
      <c r="Z32" s="200">
        <f>IF('Official Projections'!AC7&gt;0,'Projections in Detail'!AC7/'Official Projections'!AC7,"N/A")</f>
        <v>1</v>
      </c>
      <c r="AA32" s="201">
        <f>IF('Official Projections'!AD7&gt;0,'Projections in Detail'!AD7/'Official Projections'!AD7,"N/A")</f>
        <v>1</v>
      </c>
    </row>
    <row r="33" spans="2:27" x14ac:dyDescent="0.25">
      <c r="B33" s="191" t="s">
        <v>5</v>
      </c>
      <c r="C33" s="196">
        <f t="shared" si="3"/>
        <v>0</v>
      </c>
      <c r="D33" s="196">
        <f t="shared" si="4"/>
        <v>0</v>
      </c>
      <c r="E33" s="196">
        <f t="shared" si="5"/>
        <v>0</v>
      </c>
      <c r="F33" s="196">
        <f t="shared" si="6"/>
        <v>0</v>
      </c>
      <c r="G33" s="196">
        <f t="shared" si="7"/>
        <v>0</v>
      </c>
      <c r="H33" s="196">
        <f t="shared" si="8"/>
        <v>0</v>
      </c>
      <c r="I33" s="196">
        <f t="shared" si="9"/>
        <v>0</v>
      </c>
      <c r="J33" s="189" t="s">
        <v>5</v>
      </c>
      <c r="K33" s="196">
        <f t="shared" si="10"/>
        <v>0</v>
      </c>
      <c r="L33" s="196">
        <f t="shared" si="10"/>
        <v>0</v>
      </c>
      <c r="M33" s="196">
        <f t="shared" si="10"/>
        <v>0</v>
      </c>
      <c r="N33" s="196">
        <f t="shared" si="10"/>
        <v>0</v>
      </c>
      <c r="O33" s="196">
        <f t="shared" si="10"/>
        <v>0</v>
      </c>
      <c r="P33" s="196">
        <f t="shared" si="10"/>
        <v>0</v>
      </c>
      <c r="Q33" s="196">
        <f t="shared" si="10"/>
        <v>0</v>
      </c>
      <c r="S33" s="189" t="s">
        <v>5</v>
      </c>
      <c r="T33" s="84">
        <f>IF('Official Projections'!W8&gt;0,'Projections in Detail'!W8/'Official Projections'!W8,"N/A")</f>
        <v>1</v>
      </c>
      <c r="U33" s="84">
        <f>IF('Official Projections'!X8&gt;0,'Projections in Detail'!X8/'Official Projections'!X8,"N/A")</f>
        <v>1</v>
      </c>
      <c r="V33" s="84">
        <f>IF('Official Projections'!Y8&gt;0,'Projections in Detail'!Y8/'Official Projections'!Y8,"N/A")</f>
        <v>1</v>
      </c>
      <c r="W33" s="84">
        <f>IF('Official Projections'!Z8&gt;0,'Projections in Detail'!Z8/'Official Projections'!Z8,"N/A")</f>
        <v>1</v>
      </c>
      <c r="X33" s="84">
        <f>IF('Official Projections'!AA8&gt;0,'Projections in Detail'!AA8/'Official Projections'!AA8,"N/A")</f>
        <v>1</v>
      </c>
      <c r="Y33" s="200">
        <f>IF('Official Projections'!AB8&gt;0,'Projections in Detail'!AB8/'Official Projections'!AB8,"N/A")</f>
        <v>1</v>
      </c>
      <c r="Z33" s="200">
        <f>IF('Official Projections'!AC8&gt;0,'Projections in Detail'!AC8/'Official Projections'!AC8,"N/A")</f>
        <v>1</v>
      </c>
      <c r="AA33" s="201">
        <f>IF('Official Projections'!AD8&gt;0,'Projections in Detail'!AD8/'Official Projections'!AD8,"N/A")</f>
        <v>1</v>
      </c>
    </row>
    <row r="34" spans="2:27" x14ac:dyDescent="0.25">
      <c r="B34" s="191" t="s">
        <v>6</v>
      </c>
      <c r="C34" s="196">
        <f t="shared" si="3"/>
        <v>0</v>
      </c>
      <c r="D34" s="196">
        <f t="shared" si="4"/>
        <v>0</v>
      </c>
      <c r="E34" s="196">
        <f t="shared" si="5"/>
        <v>0</v>
      </c>
      <c r="F34" s="196">
        <f t="shared" si="6"/>
        <v>0</v>
      </c>
      <c r="G34" s="196">
        <f t="shared" si="7"/>
        <v>0</v>
      </c>
      <c r="H34" s="196">
        <f t="shared" si="8"/>
        <v>0</v>
      </c>
      <c r="I34" s="196">
        <f t="shared" si="9"/>
        <v>0</v>
      </c>
      <c r="J34" s="189" t="s">
        <v>6</v>
      </c>
      <c r="K34" s="196">
        <f t="shared" si="10"/>
        <v>0</v>
      </c>
      <c r="L34" s="196">
        <f t="shared" si="10"/>
        <v>0</v>
      </c>
      <c r="M34" s="196">
        <f t="shared" si="10"/>
        <v>0</v>
      </c>
      <c r="N34" s="196">
        <f t="shared" si="10"/>
        <v>0</v>
      </c>
      <c r="O34" s="196">
        <f t="shared" si="10"/>
        <v>0</v>
      </c>
      <c r="P34" s="196">
        <f t="shared" si="10"/>
        <v>0</v>
      </c>
      <c r="Q34" s="196">
        <f t="shared" si="10"/>
        <v>0</v>
      </c>
      <c r="S34" s="189" t="s">
        <v>6</v>
      </c>
      <c r="T34" s="84">
        <f>IF('Official Projections'!W9&gt;0,'Projections in Detail'!W9/'Official Projections'!W9,"N/A")</f>
        <v>1</v>
      </c>
      <c r="U34" s="84">
        <f>IF('Official Projections'!X9&gt;0,'Projections in Detail'!X9/'Official Projections'!X9,"N/A")</f>
        <v>1</v>
      </c>
      <c r="V34" s="84">
        <f>IF('Official Projections'!Y9&gt;0,'Projections in Detail'!Y9/'Official Projections'!Y9,"N/A")</f>
        <v>1</v>
      </c>
      <c r="W34" s="84">
        <f>IF('Official Projections'!Z9&gt;0,'Projections in Detail'!Z9/'Official Projections'!Z9,"N/A")</f>
        <v>1</v>
      </c>
      <c r="X34" s="84">
        <f>IF('Official Projections'!AA9&gt;0,'Projections in Detail'!AA9/'Official Projections'!AA9,"N/A")</f>
        <v>1</v>
      </c>
      <c r="Y34" s="200">
        <f>IF('Official Projections'!AB9&gt;0,'Projections in Detail'!AB9/'Official Projections'!AB9,"N/A")</f>
        <v>1</v>
      </c>
      <c r="Z34" s="200">
        <f>IF('Official Projections'!AC9&gt;0,'Projections in Detail'!AC9/'Official Projections'!AC9,"N/A")</f>
        <v>1</v>
      </c>
      <c r="AA34" s="201">
        <f>IF('Official Projections'!AD9&gt;0,'Projections in Detail'!AD9/'Official Projections'!AD9,"N/A")</f>
        <v>1</v>
      </c>
    </row>
    <row r="35" spans="2:27" x14ac:dyDescent="0.25">
      <c r="B35" s="191" t="s">
        <v>7</v>
      </c>
      <c r="C35" s="196">
        <f t="shared" si="3"/>
        <v>0</v>
      </c>
      <c r="D35" s="196">
        <f t="shared" si="4"/>
        <v>0</v>
      </c>
      <c r="E35" s="196">
        <f t="shared" si="5"/>
        <v>0</v>
      </c>
      <c r="F35" s="196">
        <f t="shared" si="6"/>
        <v>0</v>
      </c>
      <c r="G35" s="196">
        <f t="shared" si="7"/>
        <v>0</v>
      </c>
      <c r="H35" s="196">
        <f t="shared" si="8"/>
        <v>0</v>
      </c>
      <c r="I35" s="196">
        <f t="shared" si="9"/>
        <v>0</v>
      </c>
      <c r="J35" s="189" t="s">
        <v>7</v>
      </c>
      <c r="K35" s="196">
        <f t="shared" si="10"/>
        <v>0</v>
      </c>
      <c r="L35" s="196">
        <f t="shared" si="10"/>
        <v>0</v>
      </c>
      <c r="M35" s="196">
        <f t="shared" si="10"/>
        <v>0</v>
      </c>
      <c r="N35" s="196">
        <f t="shared" si="10"/>
        <v>0</v>
      </c>
      <c r="O35" s="196">
        <f t="shared" si="10"/>
        <v>0</v>
      </c>
      <c r="P35" s="196">
        <f t="shared" si="10"/>
        <v>0</v>
      </c>
      <c r="Q35" s="196">
        <f t="shared" si="10"/>
        <v>0</v>
      </c>
      <c r="S35" s="189" t="s">
        <v>7</v>
      </c>
      <c r="T35" s="84">
        <f>IF('Official Projections'!W10&gt;0,'Projections in Detail'!W10/'Official Projections'!W10,"N/A")</f>
        <v>1</v>
      </c>
      <c r="U35" s="84">
        <f>IF('Official Projections'!X10&gt;0,'Projections in Detail'!X10/'Official Projections'!X10,"N/A")</f>
        <v>1</v>
      </c>
      <c r="V35" s="84">
        <f>IF('Official Projections'!Y10&gt;0,'Projections in Detail'!Y10/'Official Projections'!Y10,"N/A")</f>
        <v>1</v>
      </c>
      <c r="W35" s="84">
        <f>IF('Official Projections'!Z10&gt;0,'Projections in Detail'!Z10/'Official Projections'!Z10,"N/A")</f>
        <v>1</v>
      </c>
      <c r="X35" s="84">
        <f>IF('Official Projections'!AA10&gt;0,'Projections in Detail'!AA10/'Official Projections'!AA10,"N/A")</f>
        <v>1</v>
      </c>
      <c r="Y35" s="200">
        <f>IF('Official Projections'!AB10&gt;0,'Projections in Detail'!AB10/'Official Projections'!AB10,"N/A")</f>
        <v>1</v>
      </c>
      <c r="Z35" s="200">
        <f>IF('Official Projections'!AC10&gt;0,'Projections in Detail'!AC10/'Official Projections'!AC10,"N/A")</f>
        <v>1</v>
      </c>
      <c r="AA35" s="201">
        <f>IF('Official Projections'!AD10&gt;0,'Projections in Detail'!AD10/'Official Projections'!AD10,"N/A")</f>
        <v>1</v>
      </c>
    </row>
    <row r="36" spans="2:27" x14ac:dyDescent="0.25">
      <c r="B36" s="191" t="s">
        <v>8</v>
      </c>
      <c r="C36" s="196">
        <f t="shared" si="3"/>
        <v>0</v>
      </c>
      <c r="D36" s="196">
        <f t="shared" si="4"/>
        <v>0</v>
      </c>
      <c r="E36" s="196">
        <f t="shared" si="5"/>
        <v>0</v>
      </c>
      <c r="F36" s="196">
        <f t="shared" si="6"/>
        <v>0</v>
      </c>
      <c r="G36" s="196">
        <f t="shared" si="7"/>
        <v>0</v>
      </c>
      <c r="H36" s="196">
        <f t="shared" si="8"/>
        <v>0</v>
      </c>
      <c r="I36" s="196">
        <f t="shared" si="9"/>
        <v>0</v>
      </c>
      <c r="J36" s="189" t="s">
        <v>8</v>
      </c>
      <c r="K36" s="196">
        <f t="shared" si="10"/>
        <v>0</v>
      </c>
      <c r="L36" s="196">
        <f t="shared" si="10"/>
        <v>0</v>
      </c>
      <c r="M36" s="196">
        <f t="shared" si="10"/>
        <v>0</v>
      </c>
      <c r="N36" s="196">
        <f t="shared" si="10"/>
        <v>0</v>
      </c>
      <c r="O36" s="196">
        <f t="shared" si="10"/>
        <v>0</v>
      </c>
      <c r="P36" s="196">
        <f t="shared" si="10"/>
        <v>0</v>
      </c>
      <c r="Q36" s="196">
        <f t="shared" si="10"/>
        <v>0</v>
      </c>
      <c r="S36" s="189" t="s">
        <v>8</v>
      </c>
      <c r="T36" s="84">
        <f>IF('Official Projections'!W11&gt;0,'Projections in Detail'!W11/'Official Projections'!W11,"N/A")</f>
        <v>1</v>
      </c>
      <c r="U36" s="84">
        <f>IF('Official Projections'!X11&gt;0,'Projections in Detail'!X11/'Official Projections'!X11,"N/A")</f>
        <v>1</v>
      </c>
      <c r="V36" s="84">
        <f>IF('Official Projections'!Y11&gt;0,'Projections in Detail'!Y11/'Official Projections'!Y11,"N/A")</f>
        <v>1</v>
      </c>
      <c r="W36" s="84">
        <f>IF('Official Projections'!Z11&gt;0,'Projections in Detail'!Z11/'Official Projections'!Z11,"N/A")</f>
        <v>1</v>
      </c>
      <c r="X36" s="84">
        <f>IF('Official Projections'!AA11&gt;0,'Projections in Detail'!AA11/'Official Projections'!AA11,"N/A")</f>
        <v>1</v>
      </c>
      <c r="Y36" s="200">
        <f>IF('Official Projections'!AB11&gt;0,'Projections in Detail'!AB11/'Official Projections'!AB11,"N/A")</f>
        <v>1</v>
      </c>
      <c r="Z36" s="200">
        <f>IF('Official Projections'!AC11&gt;0,'Projections in Detail'!AC11/'Official Projections'!AC11,"N/A")</f>
        <v>1</v>
      </c>
      <c r="AA36" s="201">
        <f>IF('Official Projections'!AD11&gt;0,'Projections in Detail'!AD11/'Official Projections'!AD11,"N/A")</f>
        <v>1</v>
      </c>
    </row>
    <row r="37" spans="2:27" x14ac:dyDescent="0.25">
      <c r="B37" s="191" t="s">
        <v>9</v>
      </c>
      <c r="C37" s="196">
        <f t="shared" si="3"/>
        <v>0</v>
      </c>
      <c r="D37" s="196">
        <f t="shared" si="4"/>
        <v>0</v>
      </c>
      <c r="E37" s="196">
        <f t="shared" si="5"/>
        <v>0</v>
      </c>
      <c r="F37" s="196">
        <f t="shared" si="6"/>
        <v>0</v>
      </c>
      <c r="G37" s="196">
        <f t="shared" si="7"/>
        <v>0</v>
      </c>
      <c r="H37" s="196">
        <f t="shared" si="8"/>
        <v>0</v>
      </c>
      <c r="I37" s="196">
        <f t="shared" si="9"/>
        <v>0</v>
      </c>
      <c r="J37" s="189" t="s">
        <v>9</v>
      </c>
      <c r="K37" s="196">
        <f t="shared" si="10"/>
        <v>0</v>
      </c>
      <c r="L37" s="196">
        <f t="shared" si="10"/>
        <v>0</v>
      </c>
      <c r="M37" s="196">
        <f t="shared" si="10"/>
        <v>0</v>
      </c>
      <c r="N37" s="196">
        <f t="shared" si="10"/>
        <v>0</v>
      </c>
      <c r="O37" s="196">
        <f t="shared" si="10"/>
        <v>0</v>
      </c>
      <c r="P37" s="196">
        <f t="shared" si="10"/>
        <v>0</v>
      </c>
      <c r="Q37" s="196">
        <f t="shared" si="10"/>
        <v>0</v>
      </c>
      <c r="S37" s="189" t="s">
        <v>9</v>
      </c>
      <c r="T37" s="84">
        <f>IF('Official Projections'!W12&gt;0,'Projections in Detail'!W12/'Official Projections'!W12,"N/A")</f>
        <v>1</v>
      </c>
      <c r="U37" s="84">
        <f>IF('Official Projections'!X12&gt;0,'Projections in Detail'!X12/'Official Projections'!X12,"N/A")</f>
        <v>1</v>
      </c>
      <c r="V37" s="84">
        <f>IF('Official Projections'!Y12&gt;0,'Projections in Detail'!Y12/'Official Projections'!Y12,"N/A")</f>
        <v>1</v>
      </c>
      <c r="W37" s="84">
        <f>IF('Official Projections'!Z12&gt;0,'Projections in Detail'!Z12/'Official Projections'!Z12,"N/A")</f>
        <v>1</v>
      </c>
      <c r="X37" s="84">
        <f>IF('Official Projections'!AA12&gt;0,'Projections in Detail'!AA12/'Official Projections'!AA12,"N/A")</f>
        <v>1</v>
      </c>
      <c r="Y37" s="200">
        <f>IF('Official Projections'!AB12&gt;0,'Projections in Detail'!AB12/'Official Projections'!AB12,"N/A")</f>
        <v>1</v>
      </c>
      <c r="Z37" s="200">
        <f>IF('Official Projections'!AC12&gt;0,'Projections in Detail'!AC12/'Official Projections'!AC12,"N/A")</f>
        <v>1</v>
      </c>
      <c r="AA37" s="201">
        <f>IF('Official Projections'!AD12&gt;0,'Projections in Detail'!AD12/'Official Projections'!AD12,"N/A")</f>
        <v>1</v>
      </c>
    </row>
    <row r="38" spans="2:27" x14ac:dyDescent="0.25">
      <c r="B38" s="191" t="s">
        <v>10</v>
      </c>
      <c r="C38" s="196">
        <f t="shared" si="3"/>
        <v>0</v>
      </c>
      <c r="D38" s="196">
        <f t="shared" si="4"/>
        <v>0</v>
      </c>
      <c r="E38" s="196">
        <f t="shared" si="5"/>
        <v>0</v>
      </c>
      <c r="F38" s="196">
        <f t="shared" si="6"/>
        <v>0</v>
      </c>
      <c r="G38" s="196">
        <f t="shared" si="7"/>
        <v>0</v>
      </c>
      <c r="H38" s="196">
        <f t="shared" si="8"/>
        <v>0</v>
      </c>
      <c r="I38" s="196">
        <f t="shared" si="9"/>
        <v>0</v>
      </c>
      <c r="J38" s="189" t="s">
        <v>10</v>
      </c>
      <c r="K38" s="196">
        <f t="shared" si="10"/>
        <v>0</v>
      </c>
      <c r="L38" s="196">
        <f t="shared" si="10"/>
        <v>0</v>
      </c>
      <c r="M38" s="196">
        <f t="shared" si="10"/>
        <v>0</v>
      </c>
      <c r="N38" s="196">
        <f t="shared" si="10"/>
        <v>0</v>
      </c>
      <c r="O38" s="196">
        <f t="shared" si="10"/>
        <v>0</v>
      </c>
      <c r="P38" s="196">
        <f t="shared" si="10"/>
        <v>0</v>
      </c>
      <c r="Q38" s="196">
        <f t="shared" si="10"/>
        <v>0</v>
      </c>
      <c r="S38" s="189" t="s">
        <v>10</v>
      </c>
      <c r="T38" s="84">
        <f>IF('Official Projections'!W13&gt;0,'Projections in Detail'!W13/'Official Projections'!W13,"N/A")</f>
        <v>1</v>
      </c>
      <c r="U38" s="84">
        <f>IF('Official Projections'!X13&gt;0,'Projections in Detail'!X13/'Official Projections'!X13,"N/A")</f>
        <v>1</v>
      </c>
      <c r="V38" s="84">
        <f>IF('Official Projections'!Y13&gt;0,'Projections in Detail'!Y13/'Official Projections'!Y13,"N/A")</f>
        <v>1</v>
      </c>
      <c r="W38" s="84">
        <f>IF('Official Projections'!Z13&gt;0,'Projections in Detail'!Z13/'Official Projections'!Z13,"N/A")</f>
        <v>1</v>
      </c>
      <c r="X38" s="84">
        <f>IF('Official Projections'!AA13&gt;0,'Projections in Detail'!AA13/'Official Projections'!AA13,"N/A")</f>
        <v>1</v>
      </c>
      <c r="Y38" s="200">
        <f>IF('Official Projections'!AB13&gt;0,'Projections in Detail'!AB13/'Official Projections'!AB13,"N/A")</f>
        <v>1</v>
      </c>
      <c r="Z38" s="200">
        <f>IF('Official Projections'!AC13&gt;0,'Projections in Detail'!AC13/'Official Projections'!AC13,"N/A")</f>
        <v>1</v>
      </c>
      <c r="AA38" s="201">
        <f>IF('Official Projections'!AD13&gt;0,'Projections in Detail'!AD13/'Official Projections'!AD13,"N/A")</f>
        <v>1</v>
      </c>
    </row>
    <row r="39" spans="2:27" x14ac:dyDescent="0.25">
      <c r="B39" s="191" t="s">
        <v>11</v>
      </c>
      <c r="C39" s="196">
        <f t="shared" si="3"/>
        <v>0</v>
      </c>
      <c r="D39" s="196">
        <f t="shared" si="4"/>
        <v>0</v>
      </c>
      <c r="E39" s="196">
        <f t="shared" si="5"/>
        <v>0</v>
      </c>
      <c r="F39" s="196">
        <f t="shared" si="6"/>
        <v>0</v>
      </c>
      <c r="G39" s="196">
        <f t="shared" si="7"/>
        <v>0</v>
      </c>
      <c r="H39" s="196">
        <f t="shared" si="8"/>
        <v>0</v>
      </c>
      <c r="I39" s="196">
        <f t="shared" si="9"/>
        <v>0</v>
      </c>
      <c r="J39" s="189" t="s">
        <v>11</v>
      </c>
      <c r="K39" s="196">
        <f t="shared" ref="K39:Q47" si="11">J$19</f>
        <v>0</v>
      </c>
      <c r="L39" s="196">
        <f t="shared" si="11"/>
        <v>0</v>
      </c>
      <c r="M39" s="196">
        <f t="shared" si="11"/>
        <v>0</v>
      </c>
      <c r="N39" s="196">
        <f t="shared" si="11"/>
        <v>0</v>
      </c>
      <c r="O39" s="196">
        <f t="shared" si="11"/>
        <v>0</v>
      </c>
      <c r="P39" s="196">
        <f t="shared" si="11"/>
        <v>0</v>
      </c>
      <c r="Q39" s="196">
        <f t="shared" si="11"/>
        <v>0</v>
      </c>
      <c r="S39" s="189" t="s">
        <v>11</v>
      </c>
      <c r="T39" s="84">
        <f>IF('Official Projections'!W14&gt;0,'Projections in Detail'!W14/'Official Projections'!W14,"N/A")</f>
        <v>1</v>
      </c>
      <c r="U39" s="84">
        <f>IF('Official Projections'!X14&gt;0,'Projections in Detail'!X14/'Official Projections'!X14,"N/A")</f>
        <v>1</v>
      </c>
      <c r="V39" s="84">
        <f>IF('Official Projections'!Y14&gt;0,'Projections in Detail'!Y14/'Official Projections'!Y14,"N/A")</f>
        <v>1</v>
      </c>
      <c r="W39" s="84">
        <f>IF('Official Projections'!Z14&gt;0,'Projections in Detail'!Z14/'Official Projections'!Z14,"N/A")</f>
        <v>1</v>
      </c>
      <c r="X39" s="84">
        <f>IF('Official Projections'!AA14&gt;0,'Projections in Detail'!AA14/'Official Projections'!AA14,"N/A")</f>
        <v>1</v>
      </c>
      <c r="Y39" s="200">
        <f>IF('Official Projections'!AB14&gt;0,'Projections in Detail'!AB14/'Official Projections'!AB14,"N/A")</f>
        <v>1</v>
      </c>
      <c r="Z39" s="200">
        <f>IF('Official Projections'!AC14&gt;0,'Projections in Detail'!AC14/'Official Projections'!AC14,"N/A")</f>
        <v>1</v>
      </c>
      <c r="AA39" s="201">
        <f>IF('Official Projections'!AD14&gt;0,'Projections in Detail'!AD14/'Official Projections'!AD14,"N/A")</f>
        <v>1</v>
      </c>
    </row>
    <row r="40" spans="2:27" x14ac:dyDescent="0.25">
      <c r="B40" s="191" t="s">
        <v>12</v>
      </c>
      <c r="C40" s="196">
        <f t="shared" si="3"/>
        <v>0</v>
      </c>
      <c r="D40" s="196">
        <f t="shared" si="4"/>
        <v>0</v>
      </c>
      <c r="E40" s="196">
        <f t="shared" si="5"/>
        <v>0</v>
      </c>
      <c r="F40" s="196">
        <f t="shared" si="6"/>
        <v>0</v>
      </c>
      <c r="G40" s="196">
        <f t="shared" si="7"/>
        <v>0</v>
      </c>
      <c r="H40" s="196">
        <f t="shared" si="8"/>
        <v>0</v>
      </c>
      <c r="I40" s="196">
        <f t="shared" si="9"/>
        <v>0</v>
      </c>
      <c r="J40" s="189" t="s">
        <v>12</v>
      </c>
      <c r="K40" s="196">
        <f t="shared" si="11"/>
        <v>0</v>
      </c>
      <c r="L40" s="196">
        <f t="shared" si="11"/>
        <v>0</v>
      </c>
      <c r="M40" s="196">
        <f t="shared" si="11"/>
        <v>0</v>
      </c>
      <c r="N40" s="196">
        <f t="shared" si="11"/>
        <v>0</v>
      </c>
      <c r="O40" s="196">
        <f t="shared" si="11"/>
        <v>0</v>
      </c>
      <c r="P40" s="196">
        <f t="shared" si="11"/>
        <v>0</v>
      </c>
      <c r="Q40" s="196">
        <f t="shared" si="11"/>
        <v>0</v>
      </c>
      <c r="S40" s="189" t="s">
        <v>12</v>
      </c>
      <c r="T40" s="84">
        <f>IF('Official Projections'!W15&gt;0,'Projections in Detail'!W15/'Official Projections'!W15,"N/A")</f>
        <v>1</v>
      </c>
      <c r="U40" s="84">
        <f>IF('Official Projections'!X15&gt;0,'Projections in Detail'!X15/'Official Projections'!X15,"N/A")</f>
        <v>1</v>
      </c>
      <c r="V40" s="84">
        <f>IF('Official Projections'!Y15&gt;0,'Projections in Detail'!Y15/'Official Projections'!Y15,"N/A")</f>
        <v>1</v>
      </c>
      <c r="W40" s="84">
        <f>IF('Official Projections'!Z15&gt;0,'Projections in Detail'!Z15/'Official Projections'!Z15,"N/A")</f>
        <v>1</v>
      </c>
      <c r="X40" s="84">
        <f>IF('Official Projections'!AA15&gt;0,'Projections in Detail'!AA15/'Official Projections'!AA15,"N/A")</f>
        <v>1</v>
      </c>
      <c r="Y40" s="200">
        <f>IF('Official Projections'!AB15&gt;0,'Projections in Detail'!AB15/'Official Projections'!AB15,"N/A")</f>
        <v>1</v>
      </c>
      <c r="Z40" s="200">
        <f>IF('Official Projections'!AC15&gt;0,'Projections in Detail'!AC15/'Official Projections'!AC15,"N/A")</f>
        <v>1</v>
      </c>
      <c r="AA40" s="201">
        <f>IF('Official Projections'!AD15&gt;0,'Projections in Detail'!AD15/'Official Projections'!AD15,"N/A")</f>
        <v>1</v>
      </c>
    </row>
    <row r="41" spans="2:27" x14ac:dyDescent="0.25">
      <c r="B41" s="191" t="s">
        <v>13</v>
      </c>
      <c r="C41" s="196">
        <f t="shared" si="3"/>
        <v>0</v>
      </c>
      <c r="D41" s="196">
        <f t="shared" si="4"/>
        <v>0</v>
      </c>
      <c r="E41" s="196">
        <f t="shared" si="5"/>
        <v>0</v>
      </c>
      <c r="F41" s="196">
        <f t="shared" si="6"/>
        <v>0</v>
      </c>
      <c r="G41" s="196">
        <f t="shared" si="7"/>
        <v>0</v>
      </c>
      <c r="H41" s="196">
        <f t="shared" si="8"/>
        <v>0</v>
      </c>
      <c r="I41" s="196">
        <f t="shared" si="9"/>
        <v>0</v>
      </c>
      <c r="J41" s="189" t="s">
        <v>13</v>
      </c>
      <c r="K41" s="196">
        <f t="shared" si="11"/>
        <v>0</v>
      </c>
      <c r="L41" s="196">
        <f t="shared" si="11"/>
        <v>0</v>
      </c>
      <c r="M41" s="196">
        <f t="shared" si="11"/>
        <v>0</v>
      </c>
      <c r="N41" s="196">
        <f t="shared" si="11"/>
        <v>0</v>
      </c>
      <c r="O41" s="196">
        <f t="shared" si="11"/>
        <v>0</v>
      </c>
      <c r="P41" s="196">
        <f t="shared" si="11"/>
        <v>0</v>
      </c>
      <c r="Q41" s="196">
        <f t="shared" si="11"/>
        <v>0</v>
      </c>
      <c r="S41" s="189" t="s">
        <v>13</v>
      </c>
      <c r="T41" s="84">
        <f>IF('Official Projections'!W16&gt;0,'Projections in Detail'!W16/'Official Projections'!W16,"N/A")</f>
        <v>1</v>
      </c>
      <c r="U41" s="84">
        <f>IF('Official Projections'!X16&gt;0,'Projections in Detail'!X16/'Official Projections'!X16,"N/A")</f>
        <v>1</v>
      </c>
      <c r="V41" s="84">
        <f>IF('Official Projections'!Y16&gt;0,'Projections in Detail'!Y16/'Official Projections'!Y16,"N/A")</f>
        <v>1</v>
      </c>
      <c r="W41" s="84">
        <f>IF('Official Projections'!Z16&gt;0,'Projections in Detail'!Z16/'Official Projections'!Z16,"N/A")</f>
        <v>1</v>
      </c>
      <c r="X41" s="84">
        <f>IF('Official Projections'!AA16&gt;0,'Projections in Detail'!AA16/'Official Projections'!AA16,"N/A")</f>
        <v>1</v>
      </c>
      <c r="Y41" s="200">
        <f>IF('Official Projections'!AB16&gt;0,'Projections in Detail'!AB16/'Official Projections'!AB16,"N/A")</f>
        <v>1</v>
      </c>
      <c r="Z41" s="200">
        <f>IF('Official Projections'!AC16&gt;0,'Projections in Detail'!AC16/'Official Projections'!AC16,"N/A")</f>
        <v>1</v>
      </c>
      <c r="AA41" s="201">
        <f>IF('Official Projections'!AD16&gt;0,'Projections in Detail'!AD16/'Official Projections'!AD16,"N/A")</f>
        <v>1</v>
      </c>
    </row>
    <row r="42" spans="2:27" x14ac:dyDescent="0.25">
      <c r="B42" s="191" t="s">
        <v>14</v>
      </c>
      <c r="C42" s="196">
        <f t="shared" si="3"/>
        <v>0</v>
      </c>
      <c r="D42" s="196">
        <f t="shared" si="4"/>
        <v>0</v>
      </c>
      <c r="E42" s="196">
        <f t="shared" si="5"/>
        <v>0</v>
      </c>
      <c r="F42" s="196">
        <f t="shared" si="6"/>
        <v>0</v>
      </c>
      <c r="G42" s="196">
        <f t="shared" si="7"/>
        <v>0</v>
      </c>
      <c r="H42" s="196">
        <f t="shared" si="8"/>
        <v>0</v>
      </c>
      <c r="I42" s="196">
        <f t="shared" si="9"/>
        <v>0</v>
      </c>
      <c r="J42" s="189" t="s">
        <v>14</v>
      </c>
      <c r="K42" s="196">
        <f t="shared" si="11"/>
        <v>0</v>
      </c>
      <c r="L42" s="196">
        <f t="shared" si="11"/>
        <v>0</v>
      </c>
      <c r="M42" s="196">
        <f t="shared" si="11"/>
        <v>0</v>
      </c>
      <c r="N42" s="196">
        <f t="shared" si="11"/>
        <v>0</v>
      </c>
      <c r="O42" s="196">
        <f t="shared" si="11"/>
        <v>0</v>
      </c>
      <c r="P42" s="196">
        <f t="shared" si="11"/>
        <v>0</v>
      </c>
      <c r="Q42" s="196">
        <f t="shared" si="11"/>
        <v>0</v>
      </c>
      <c r="S42" s="189" t="s">
        <v>14</v>
      </c>
      <c r="T42" s="84">
        <f>IF('Official Projections'!W17&gt;0,'Projections in Detail'!W17/'Official Projections'!W17,"N/A")</f>
        <v>1</v>
      </c>
      <c r="U42" s="84">
        <f>IF('Official Projections'!X17&gt;0,'Projections in Detail'!X17/'Official Projections'!X17,"N/A")</f>
        <v>1</v>
      </c>
      <c r="V42" s="84">
        <f>IF('Official Projections'!Y17&gt;0,'Projections in Detail'!Y17/'Official Projections'!Y17,"N/A")</f>
        <v>1</v>
      </c>
      <c r="W42" s="84">
        <f>IF('Official Projections'!Z17&gt;0,'Projections in Detail'!Z17/'Official Projections'!Z17,"N/A")</f>
        <v>1</v>
      </c>
      <c r="X42" s="84">
        <f>IF('Official Projections'!AA17&gt;0,'Projections in Detail'!AA17/'Official Projections'!AA17,"N/A")</f>
        <v>1</v>
      </c>
      <c r="Y42" s="200">
        <f>IF('Official Projections'!AB17&gt;0,'Projections in Detail'!AB17/'Official Projections'!AB17,"N/A")</f>
        <v>1</v>
      </c>
      <c r="Z42" s="200">
        <f>IF('Official Projections'!AC17&gt;0,'Projections in Detail'!AC17/'Official Projections'!AC17,"N/A")</f>
        <v>1</v>
      </c>
      <c r="AA42" s="201">
        <f>IF('Official Projections'!AD17&gt;0,'Projections in Detail'!AD17/'Official Projections'!AD17,"N/A")</f>
        <v>1</v>
      </c>
    </row>
    <row r="43" spans="2:27" x14ac:dyDescent="0.25">
      <c r="B43" s="191" t="s">
        <v>15</v>
      </c>
      <c r="C43" s="196">
        <f t="shared" si="3"/>
        <v>0</v>
      </c>
      <c r="D43" s="196">
        <f t="shared" si="4"/>
        <v>0</v>
      </c>
      <c r="E43" s="196">
        <f t="shared" si="5"/>
        <v>0</v>
      </c>
      <c r="F43" s="196">
        <f t="shared" si="6"/>
        <v>0</v>
      </c>
      <c r="G43" s="196">
        <f t="shared" si="7"/>
        <v>0</v>
      </c>
      <c r="H43" s="196">
        <f t="shared" si="8"/>
        <v>0</v>
      </c>
      <c r="I43" s="196">
        <f t="shared" si="9"/>
        <v>0</v>
      </c>
      <c r="J43" s="189" t="s">
        <v>15</v>
      </c>
      <c r="K43" s="196">
        <f t="shared" si="11"/>
        <v>0</v>
      </c>
      <c r="L43" s="196">
        <f t="shared" si="11"/>
        <v>0</v>
      </c>
      <c r="M43" s="196">
        <f t="shared" si="11"/>
        <v>0</v>
      </c>
      <c r="N43" s="196">
        <f t="shared" si="11"/>
        <v>0</v>
      </c>
      <c r="O43" s="196">
        <f t="shared" si="11"/>
        <v>0</v>
      </c>
      <c r="P43" s="196">
        <f t="shared" si="11"/>
        <v>0</v>
      </c>
      <c r="Q43" s="196">
        <f t="shared" si="11"/>
        <v>0</v>
      </c>
      <c r="S43" s="189" t="s">
        <v>15</v>
      </c>
      <c r="T43" s="84">
        <f>IF('Official Projections'!W18&gt;0,'Projections in Detail'!W18/'Official Projections'!W18,"N/A")</f>
        <v>1</v>
      </c>
      <c r="U43" s="84">
        <f>IF('Official Projections'!X18&gt;0,'Projections in Detail'!X18/'Official Projections'!X18,"N/A")</f>
        <v>1</v>
      </c>
      <c r="V43" s="84">
        <f>IF('Official Projections'!Y18&gt;0,'Projections in Detail'!Y18/'Official Projections'!Y18,"N/A")</f>
        <v>1</v>
      </c>
      <c r="W43" s="84">
        <f>IF('Official Projections'!Z18&gt;0,'Projections in Detail'!Z18/'Official Projections'!Z18,"N/A")</f>
        <v>1</v>
      </c>
      <c r="X43" s="84">
        <f>IF('Official Projections'!AA18&gt;0,'Projections in Detail'!AA18/'Official Projections'!AA18,"N/A")</f>
        <v>1</v>
      </c>
      <c r="Y43" s="200">
        <f>IF('Official Projections'!AB18&gt;0,'Projections in Detail'!AB18/'Official Projections'!AB18,"N/A")</f>
        <v>1</v>
      </c>
      <c r="Z43" s="200">
        <f>IF('Official Projections'!AC18&gt;0,'Projections in Detail'!AC18/'Official Projections'!AC18,"N/A")</f>
        <v>1</v>
      </c>
      <c r="AA43" s="201">
        <f>IF('Official Projections'!AD18&gt;0,'Projections in Detail'!AD18/'Official Projections'!AD18,"N/A")</f>
        <v>1</v>
      </c>
    </row>
    <row r="44" spans="2:27" x14ac:dyDescent="0.25">
      <c r="B44" s="191" t="s">
        <v>16</v>
      </c>
      <c r="C44" s="196">
        <f t="shared" si="3"/>
        <v>0</v>
      </c>
      <c r="D44" s="196">
        <f t="shared" si="4"/>
        <v>0</v>
      </c>
      <c r="E44" s="196">
        <f t="shared" si="5"/>
        <v>0</v>
      </c>
      <c r="F44" s="196">
        <f t="shared" si="6"/>
        <v>0</v>
      </c>
      <c r="G44" s="196">
        <f t="shared" si="7"/>
        <v>0</v>
      </c>
      <c r="H44" s="196">
        <f t="shared" si="8"/>
        <v>0</v>
      </c>
      <c r="I44" s="196">
        <f t="shared" si="9"/>
        <v>0</v>
      </c>
      <c r="J44" s="189" t="s">
        <v>16</v>
      </c>
      <c r="K44" s="196">
        <f t="shared" si="11"/>
        <v>0</v>
      </c>
      <c r="L44" s="196">
        <f t="shared" si="11"/>
        <v>0</v>
      </c>
      <c r="M44" s="196">
        <f t="shared" si="11"/>
        <v>0</v>
      </c>
      <c r="N44" s="196">
        <f t="shared" si="11"/>
        <v>0</v>
      </c>
      <c r="O44" s="196">
        <f t="shared" si="11"/>
        <v>0</v>
      </c>
      <c r="P44" s="196">
        <f t="shared" si="11"/>
        <v>0</v>
      </c>
      <c r="Q44" s="196">
        <f t="shared" si="11"/>
        <v>0</v>
      </c>
      <c r="S44" s="189" t="s">
        <v>16</v>
      </c>
      <c r="T44" s="84">
        <f>IF('Official Projections'!W19&gt;0,'Projections in Detail'!W19/'Official Projections'!W19,"N/A")</f>
        <v>1</v>
      </c>
      <c r="U44" s="84">
        <f>IF('Official Projections'!X19&gt;0,'Projections in Detail'!X19/'Official Projections'!X19,"N/A")</f>
        <v>1</v>
      </c>
      <c r="V44" s="84">
        <f>IF('Official Projections'!Y19&gt;0,'Projections in Detail'!Y19/'Official Projections'!Y19,"N/A")</f>
        <v>1</v>
      </c>
      <c r="W44" s="84">
        <f>IF('Official Projections'!Z19&gt;0,'Projections in Detail'!Z19/'Official Projections'!Z19,"N/A")</f>
        <v>1</v>
      </c>
      <c r="X44" s="84">
        <f>IF('Official Projections'!AA19&gt;0,'Projections in Detail'!AA19/'Official Projections'!AA19,"N/A")</f>
        <v>1</v>
      </c>
      <c r="Y44" s="200">
        <f>IF('Official Projections'!AB19&gt;0,'Projections in Detail'!AB19/'Official Projections'!AB19,"N/A")</f>
        <v>1</v>
      </c>
      <c r="Z44" s="200">
        <f>IF('Official Projections'!AC19&gt;0,'Projections in Detail'!AC19/'Official Projections'!AC19,"N/A")</f>
        <v>1</v>
      </c>
      <c r="AA44" s="201">
        <f>IF('Official Projections'!AD19&gt;0,'Projections in Detail'!AD19/'Official Projections'!AD19,"N/A")</f>
        <v>1</v>
      </c>
    </row>
    <row r="45" spans="2:27" x14ac:dyDescent="0.25">
      <c r="B45" s="191" t="s">
        <v>17</v>
      </c>
      <c r="C45" s="196">
        <f t="shared" si="3"/>
        <v>0</v>
      </c>
      <c r="D45" s="196">
        <f t="shared" si="4"/>
        <v>0</v>
      </c>
      <c r="E45" s="196">
        <f t="shared" si="5"/>
        <v>0</v>
      </c>
      <c r="F45" s="196">
        <f t="shared" si="6"/>
        <v>0</v>
      </c>
      <c r="G45" s="196">
        <f t="shared" si="7"/>
        <v>0</v>
      </c>
      <c r="H45" s="196">
        <f t="shared" si="8"/>
        <v>0</v>
      </c>
      <c r="I45" s="196">
        <f t="shared" si="9"/>
        <v>0</v>
      </c>
      <c r="J45" s="189" t="s">
        <v>17</v>
      </c>
      <c r="K45" s="196">
        <f t="shared" si="11"/>
        <v>0</v>
      </c>
      <c r="L45" s="196">
        <f t="shared" si="11"/>
        <v>0</v>
      </c>
      <c r="M45" s="196">
        <f t="shared" si="11"/>
        <v>0</v>
      </c>
      <c r="N45" s="196">
        <f t="shared" si="11"/>
        <v>0</v>
      </c>
      <c r="O45" s="196">
        <f t="shared" si="11"/>
        <v>0</v>
      </c>
      <c r="P45" s="196">
        <f t="shared" si="11"/>
        <v>0</v>
      </c>
      <c r="Q45" s="196">
        <f t="shared" si="11"/>
        <v>0</v>
      </c>
      <c r="S45" s="189" t="s">
        <v>17</v>
      </c>
      <c r="T45" s="84">
        <f>IF('Official Projections'!W20&gt;0,'Projections in Detail'!W20/'Official Projections'!W20,"N/A")</f>
        <v>1</v>
      </c>
      <c r="U45" s="84">
        <f>IF('Official Projections'!X20&gt;0,'Projections in Detail'!X20/'Official Projections'!X20,"N/A")</f>
        <v>1</v>
      </c>
      <c r="V45" s="84">
        <f>IF('Official Projections'!Y20&gt;0,'Projections in Detail'!Y20/'Official Projections'!Y20,"N/A")</f>
        <v>1</v>
      </c>
      <c r="W45" s="84">
        <f>IF('Official Projections'!Z20&gt;0,'Projections in Detail'!Z20/'Official Projections'!Z20,"N/A")</f>
        <v>1</v>
      </c>
      <c r="X45" s="84">
        <f>IF('Official Projections'!AA20&gt;0,'Projections in Detail'!AA20/'Official Projections'!AA20,"N/A")</f>
        <v>1</v>
      </c>
      <c r="Y45" s="200">
        <f>IF('Official Projections'!AB20&gt;0,'Projections in Detail'!AB20/'Official Projections'!AB20,"N/A")</f>
        <v>1</v>
      </c>
      <c r="Z45" s="200">
        <f>IF('Official Projections'!AC20&gt;0,'Projections in Detail'!AC20/'Official Projections'!AC20,"N/A")</f>
        <v>1</v>
      </c>
      <c r="AA45" s="201">
        <f>IF('Official Projections'!AD20&gt;0,'Projections in Detail'!AD20/'Official Projections'!AD20,"N/A")</f>
        <v>1</v>
      </c>
    </row>
    <row r="46" spans="2:27" x14ac:dyDescent="0.25">
      <c r="B46" s="191" t="s">
        <v>18</v>
      </c>
      <c r="C46" s="196">
        <f t="shared" si="3"/>
        <v>0</v>
      </c>
      <c r="D46" s="196">
        <f t="shared" si="4"/>
        <v>0</v>
      </c>
      <c r="E46" s="196">
        <f t="shared" si="5"/>
        <v>0</v>
      </c>
      <c r="F46" s="196">
        <f t="shared" si="6"/>
        <v>0</v>
      </c>
      <c r="G46" s="196">
        <f t="shared" si="7"/>
        <v>0</v>
      </c>
      <c r="H46" s="196">
        <f t="shared" si="8"/>
        <v>0</v>
      </c>
      <c r="I46" s="196">
        <f t="shared" si="9"/>
        <v>0</v>
      </c>
      <c r="J46" s="189" t="s">
        <v>18</v>
      </c>
      <c r="K46" s="196">
        <f t="shared" si="11"/>
        <v>0</v>
      </c>
      <c r="L46" s="196">
        <f t="shared" si="11"/>
        <v>0</v>
      </c>
      <c r="M46" s="196">
        <f t="shared" si="11"/>
        <v>0</v>
      </c>
      <c r="N46" s="196">
        <f t="shared" si="11"/>
        <v>0</v>
      </c>
      <c r="O46" s="196">
        <f t="shared" si="11"/>
        <v>0</v>
      </c>
      <c r="P46" s="196">
        <f t="shared" si="11"/>
        <v>0</v>
      </c>
      <c r="Q46" s="196">
        <f t="shared" si="11"/>
        <v>0</v>
      </c>
      <c r="S46" s="189" t="s">
        <v>18</v>
      </c>
      <c r="T46" s="84">
        <f>IF('Official Projections'!W21&gt;0,'Projections in Detail'!W21/'Official Projections'!W21,"N/A")</f>
        <v>1</v>
      </c>
      <c r="U46" s="84">
        <f>IF('Official Projections'!X21&gt;0,'Projections in Detail'!X21/'Official Projections'!X21,"N/A")</f>
        <v>1</v>
      </c>
      <c r="V46" s="84">
        <f>IF('Official Projections'!Y21&gt;0,'Projections in Detail'!Y21/'Official Projections'!Y21,"N/A")</f>
        <v>1</v>
      </c>
      <c r="W46" s="84">
        <f>IF('Official Projections'!Z21&gt;0,'Projections in Detail'!Z21/'Official Projections'!Z21,"N/A")</f>
        <v>1</v>
      </c>
      <c r="X46" s="84">
        <f>IF('Official Projections'!AA21&gt;0,'Projections in Detail'!AA21/'Official Projections'!AA21,"N/A")</f>
        <v>1</v>
      </c>
      <c r="Y46" s="200">
        <f>IF('Official Projections'!AB21&gt;0,'Projections in Detail'!AB21/'Official Projections'!AB21,"N/A")</f>
        <v>1</v>
      </c>
      <c r="Z46" s="200">
        <f>IF('Official Projections'!AC21&gt;0,'Projections in Detail'!AC21/'Official Projections'!AC21,"N/A")</f>
        <v>1</v>
      </c>
      <c r="AA46" s="201">
        <f>IF('Official Projections'!AD21&gt;0,'Projections in Detail'!AD21/'Official Projections'!AD21,"N/A")</f>
        <v>1</v>
      </c>
    </row>
    <row r="47" spans="2:27" x14ac:dyDescent="0.25">
      <c r="B47" s="192" t="s">
        <v>19</v>
      </c>
      <c r="C47" s="196">
        <f t="shared" si="3"/>
        <v>0</v>
      </c>
      <c r="D47" s="196">
        <f t="shared" si="4"/>
        <v>0</v>
      </c>
      <c r="E47" s="196">
        <f t="shared" si="5"/>
        <v>0</v>
      </c>
      <c r="F47" s="196">
        <f t="shared" si="6"/>
        <v>0</v>
      </c>
      <c r="G47" s="196">
        <f t="shared" si="7"/>
        <v>0</v>
      </c>
      <c r="H47" s="196">
        <f t="shared" si="8"/>
        <v>0</v>
      </c>
      <c r="I47" s="196">
        <f t="shared" si="9"/>
        <v>0</v>
      </c>
      <c r="J47" s="190" t="s">
        <v>19</v>
      </c>
      <c r="K47" s="196">
        <f t="shared" si="11"/>
        <v>0</v>
      </c>
      <c r="L47" s="196">
        <f t="shared" si="11"/>
        <v>0</v>
      </c>
      <c r="M47" s="196">
        <f t="shared" si="11"/>
        <v>0</v>
      </c>
      <c r="N47" s="196">
        <f t="shared" si="11"/>
        <v>0</v>
      </c>
      <c r="O47" s="196">
        <f t="shared" si="11"/>
        <v>0</v>
      </c>
      <c r="P47" s="196">
        <f t="shared" si="11"/>
        <v>0</v>
      </c>
      <c r="Q47" s="196">
        <f t="shared" si="11"/>
        <v>0</v>
      </c>
      <c r="S47" s="190" t="s">
        <v>19</v>
      </c>
      <c r="T47" s="84">
        <f>IF('Official Projections'!W22&gt;0,'Projections in Detail'!W22/'Official Projections'!W22,"N/A")</f>
        <v>1</v>
      </c>
      <c r="U47" s="84">
        <f>IF('Official Projections'!X22&gt;0,'Projections in Detail'!X22/'Official Projections'!X22,"N/A")</f>
        <v>1</v>
      </c>
      <c r="V47" s="84">
        <f>IF('Official Projections'!Y22&gt;0,'Projections in Detail'!Y22/'Official Projections'!Y22,"N/A")</f>
        <v>1</v>
      </c>
      <c r="W47" s="84">
        <f>IF('Official Projections'!Z22&gt;0,'Projections in Detail'!Z22/'Official Projections'!Z22,"N/A")</f>
        <v>1</v>
      </c>
      <c r="X47" s="84">
        <f>IF('Official Projections'!AA22&gt;0,'Projections in Detail'!AA22/'Official Projections'!AA22,"N/A")</f>
        <v>1</v>
      </c>
      <c r="Y47" s="200">
        <f>IF('Official Projections'!AB22&gt;0,'Projections in Detail'!AB22/'Official Projections'!AB22,"N/A")</f>
        <v>1</v>
      </c>
      <c r="Z47" s="200">
        <f>IF('Official Projections'!AC22&gt;0,'Projections in Detail'!AC22/'Official Projections'!AC22,"N/A")</f>
        <v>1</v>
      </c>
      <c r="AA47" s="201">
        <f>IF('Official Projections'!AD22&gt;0,'Projections in Detail'!AD22/'Official Projections'!AD22,"N/A")</f>
        <v>1</v>
      </c>
    </row>
    <row r="48" spans="2:27" ht="15.75" thickBot="1" x14ac:dyDescent="0.3">
      <c r="B48" s="184"/>
      <c r="C48" s="59"/>
      <c r="D48" s="59"/>
      <c r="E48" s="59"/>
      <c r="F48" s="59"/>
      <c r="G48" s="59"/>
      <c r="H48" s="59"/>
      <c r="I48" s="59"/>
      <c r="J48" s="188"/>
      <c r="K48" s="59"/>
      <c r="L48" s="59"/>
      <c r="M48" s="59"/>
      <c r="N48" s="59"/>
      <c r="O48" s="59"/>
      <c r="P48" s="59"/>
      <c r="Q48" s="59"/>
      <c r="R48" s="59"/>
      <c r="S48" s="188"/>
      <c r="T48" s="59"/>
      <c r="U48" s="59"/>
      <c r="V48" s="59"/>
      <c r="W48" s="59"/>
      <c r="X48" s="59"/>
      <c r="Y48" s="59"/>
      <c r="Z48" s="59"/>
      <c r="AA48" s="60"/>
    </row>
    <row r="49" spans="2:30" ht="15.75" thickBot="1" x14ac:dyDescent="0.3"/>
    <row r="50" spans="2:30" x14ac:dyDescent="0.25">
      <c r="B50" s="75"/>
      <c r="C50" s="67" t="s">
        <v>81</v>
      </c>
      <c r="D50" s="45"/>
      <c r="E50" s="45"/>
      <c r="F50" s="45"/>
      <c r="G50" s="45"/>
      <c r="H50" s="45"/>
      <c r="I50" s="45"/>
      <c r="J50" s="45"/>
      <c r="K50" s="67" t="s">
        <v>82</v>
      </c>
      <c r="L50" s="45"/>
      <c r="M50" s="45"/>
      <c r="N50" s="45"/>
      <c r="O50" s="45"/>
      <c r="P50" s="45"/>
      <c r="Q50" s="45"/>
      <c r="R50" s="45"/>
      <c r="S50" s="45"/>
      <c r="T50" s="193" t="s">
        <v>121</v>
      </c>
      <c r="U50" s="186"/>
      <c r="V50" s="186"/>
      <c r="W50" s="186"/>
      <c r="X50" s="187"/>
      <c r="Y50" s="45"/>
      <c r="Z50" s="45"/>
      <c r="AA50" s="46"/>
      <c r="AB50" s="172"/>
      <c r="AC50" s="172"/>
      <c r="AD50" s="172"/>
    </row>
    <row r="51" spans="2:30" x14ac:dyDescent="0.25">
      <c r="B51" s="51"/>
      <c r="C51" s="47" t="s">
        <v>41</v>
      </c>
      <c r="D51" s="47" t="s">
        <v>42</v>
      </c>
      <c r="E51" s="47" t="s">
        <v>43</v>
      </c>
      <c r="F51" s="47" t="s">
        <v>44</v>
      </c>
      <c r="G51" s="47" t="s">
        <v>45</v>
      </c>
      <c r="H51" s="47" t="s">
        <v>46</v>
      </c>
      <c r="I51" s="47" t="s">
        <v>51</v>
      </c>
      <c r="J51" s="172"/>
      <c r="K51" s="47" t="s">
        <v>41</v>
      </c>
      <c r="L51" s="47" t="s">
        <v>42</v>
      </c>
      <c r="M51" s="47" t="s">
        <v>43</v>
      </c>
      <c r="N51" s="47" t="s">
        <v>44</v>
      </c>
      <c r="O51" s="47" t="s">
        <v>45</v>
      </c>
      <c r="P51" s="47" t="s">
        <v>46</v>
      </c>
      <c r="Q51" s="47" t="s">
        <v>51</v>
      </c>
      <c r="S51" s="172"/>
      <c r="T51" s="172">
        <v>2015</v>
      </c>
      <c r="U51" s="47" t="s">
        <v>41</v>
      </c>
      <c r="V51" s="47" t="s">
        <v>42</v>
      </c>
      <c r="W51" s="47" t="s">
        <v>43</v>
      </c>
      <c r="X51" s="47" t="s">
        <v>44</v>
      </c>
      <c r="Y51" s="47" t="s">
        <v>45</v>
      </c>
      <c r="Z51" s="47" t="s">
        <v>46</v>
      </c>
      <c r="AA51" s="199" t="s">
        <v>51</v>
      </c>
      <c r="AB51" s="194"/>
      <c r="AC51" s="194"/>
      <c r="AD51" s="194"/>
    </row>
    <row r="52" spans="2:30" x14ac:dyDescent="0.25">
      <c r="B52" s="191" t="s">
        <v>1</v>
      </c>
      <c r="C52" s="196">
        <f t="shared" ref="C52:C70" si="12">S$11</f>
        <v>0.22</v>
      </c>
      <c r="D52" s="196">
        <f t="shared" ref="D52:D70" si="13">T$11</f>
        <v>0.36399999999999999</v>
      </c>
      <c r="E52" s="196">
        <f t="shared" ref="E52:E70" si="14">U$11</f>
        <v>0.42899999999999999</v>
      </c>
      <c r="F52" s="196">
        <f t="shared" ref="F52:F70" si="15">V$11</f>
        <v>0.45300000000000001</v>
      </c>
      <c r="G52" s="196">
        <f t="shared" ref="G52:G70" si="16">W$11</f>
        <v>0.45800000000000002</v>
      </c>
      <c r="H52" s="196">
        <f t="shared" ref="H52:H70" si="17">X$11</f>
        <v>0.42399999999999999</v>
      </c>
      <c r="I52" s="196">
        <f t="shared" ref="I52:I70" si="18">Y$11</f>
        <v>0.36199999999999999</v>
      </c>
      <c r="J52" s="197" t="s">
        <v>1</v>
      </c>
      <c r="K52" s="196">
        <f t="shared" ref="K52:K70" si="19">S$15</f>
        <v>-0.22</v>
      </c>
      <c r="L52" s="196">
        <f t="shared" ref="L52:L70" si="20">T$15</f>
        <v>-0.36399999999999999</v>
      </c>
      <c r="M52" s="196">
        <f t="shared" ref="M52:M70" si="21">U$15</f>
        <v>-0.42899999999999999</v>
      </c>
      <c r="N52" s="196">
        <f t="shared" ref="N52:N70" si="22">V$15</f>
        <v>-0.45300000000000001</v>
      </c>
      <c r="O52" s="196">
        <f t="shared" ref="O52:O70" si="23">W$15</f>
        <v>-0.45800000000000002</v>
      </c>
      <c r="P52" s="196">
        <f t="shared" ref="P52:P70" si="24">X$15</f>
        <v>-0.42399999999999999</v>
      </c>
      <c r="Q52" s="196">
        <f t="shared" ref="Q52:Q70" si="25">Y$15</f>
        <v>-0.36199999999999999</v>
      </c>
      <c r="S52" s="189" t="s">
        <v>1</v>
      </c>
      <c r="T52" s="84">
        <f>'Projections in Detail'!W53/'Projections in Detail'!$W4</f>
        <v>1</v>
      </c>
      <c r="U52" s="84">
        <f>'Projections in Detail'!X53/'Projections in Detail'!$W4</f>
        <v>1.0449571134700661</v>
      </c>
      <c r="V52" s="84">
        <f>'Projections in Detail'!Y53/'Projections in Detail'!$W4</f>
        <v>1.0606023511468141</v>
      </c>
      <c r="W52" s="84">
        <f>'Projections in Detail'!Z53/'Projections in Detail'!$W4</f>
        <v>1.1107627380938447</v>
      </c>
      <c r="X52" s="84">
        <f>'Projections in Detail'!AA53/'Projections in Detail'!$W4</f>
        <v>1.1708387172181081</v>
      </c>
      <c r="Y52" s="84">
        <f>'Projections in Detail'!AB53/'Projections in Detail'!$W4</f>
        <v>1.2094356576960168</v>
      </c>
      <c r="Z52" s="84">
        <f>'Projections in Detail'!AC53/'Projections in Detail'!$W4</f>
        <v>1.2197406896410259</v>
      </c>
      <c r="AA52" s="84">
        <f>'Projections in Detail'!AD53/'Projections in Detail'!$W4</f>
        <v>1.217902300552276</v>
      </c>
    </row>
    <row r="53" spans="2:30" x14ac:dyDescent="0.25">
      <c r="B53" s="191" t="s">
        <v>2</v>
      </c>
      <c r="C53" s="196">
        <f t="shared" si="12"/>
        <v>0.22</v>
      </c>
      <c r="D53" s="196">
        <f t="shared" si="13"/>
        <v>0.36399999999999999</v>
      </c>
      <c r="E53" s="196">
        <f t="shared" si="14"/>
        <v>0.42899999999999999</v>
      </c>
      <c r="F53" s="196">
        <f t="shared" si="15"/>
        <v>0.45300000000000001</v>
      </c>
      <c r="G53" s="196">
        <f t="shared" si="16"/>
        <v>0.45800000000000002</v>
      </c>
      <c r="H53" s="196">
        <f t="shared" si="17"/>
        <v>0.42399999999999999</v>
      </c>
      <c r="I53" s="196">
        <f t="shared" si="18"/>
        <v>0.36199999999999999</v>
      </c>
      <c r="J53" s="197" t="s">
        <v>2</v>
      </c>
      <c r="K53" s="196">
        <f t="shared" si="19"/>
        <v>-0.22</v>
      </c>
      <c r="L53" s="196">
        <f t="shared" si="20"/>
        <v>-0.36399999999999999</v>
      </c>
      <c r="M53" s="196">
        <f t="shared" si="21"/>
        <v>-0.42899999999999999</v>
      </c>
      <c r="N53" s="196">
        <f t="shared" si="22"/>
        <v>-0.45300000000000001</v>
      </c>
      <c r="O53" s="196">
        <f t="shared" si="23"/>
        <v>-0.45800000000000002</v>
      </c>
      <c r="P53" s="196">
        <f t="shared" si="24"/>
        <v>-0.42399999999999999</v>
      </c>
      <c r="Q53" s="196">
        <f t="shared" si="25"/>
        <v>-0.36199999999999999</v>
      </c>
      <c r="S53" s="189" t="s">
        <v>2</v>
      </c>
      <c r="T53" s="84">
        <f>'Projections in Detail'!W54/'Projections in Detail'!$W5</f>
        <v>1</v>
      </c>
      <c r="U53" s="84">
        <f>'Projections in Detail'!X54/'Projections in Detail'!$W5</f>
        <v>0.98278846153846156</v>
      </c>
      <c r="V53" s="84">
        <f>'Projections in Detail'!Y54/'Projections in Detail'!$W5</f>
        <v>1.0349295442465745</v>
      </c>
      <c r="W53" s="84">
        <f>'Projections in Detail'!Z54/'Projections in Detail'!$W5</f>
        <v>1.0540704683976838</v>
      </c>
      <c r="X53" s="84">
        <f>'Projections in Detail'!AA54/'Projections in Detail'!$W5</f>
        <v>1.1053317491292227</v>
      </c>
      <c r="Y53" s="84">
        <f>'Projections in Detail'!AB54/'Projections in Detail'!$W5</f>
        <v>1.1654235881509745</v>
      </c>
      <c r="Z53" s="84">
        <f>'Projections in Detail'!AC54/'Projections in Detail'!$W5</f>
        <v>1.2016673594331229</v>
      </c>
      <c r="AA53" s="84">
        <f>'Projections in Detail'!AD54/'Projections in Detail'!$W5</f>
        <v>1.2079068592963356</v>
      </c>
    </row>
    <row r="54" spans="2:30" x14ac:dyDescent="0.25">
      <c r="B54" s="191" t="s">
        <v>3</v>
      </c>
      <c r="C54" s="196">
        <f t="shared" si="12"/>
        <v>0.22</v>
      </c>
      <c r="D54" s="196">
        <f t="shared" si="13"/>
        <v>0.36399999999999999</v>
      </c>
      <c r="E54" s="196">
        <f t="shared" si="14"/>
        <v>0.42899999999999999</v>
      </c>
      <c r="F54" s="196">
        <f t="shared" si="15"/>
        <v>0.45300000000000001</v>
      </c>
      <c r="G54" s="196">
        <f t="shared" si="16"/>
        <v>0.45800000000000002</v>
      </c>
      <c r="H54" s="196">
        <f t="shared" si="17"/>
        <v>0.42399999999999999</v>
      </c>
      <c r="I54" s="196">
        <f t="shared" si="18"/>
        <v>0.36199999999999999</v>
      </c>
      <c r="J54" s="197" t="s">
        <v>3</v>
      </c>
      <c r="K54" s="196">
        <f t="shared" si="19"/>
        <v>-0.22</v>
      </c>
      <c r="L54" s="196">
        <f t="shared" si="20"/>
        <v>-0.36399999999999999</v>
      </c>
      <c r="M54" s="196">
        <f t="shared" si="21"/>
        <v>-0.42899999999999999</v>
      </c>
      <c r="N54" s="196">
        <f t="shared" si="22"/>
        <v>-0.45300000000000001</v>
      </c>
      <c r="O54" s="196">
        <f t="shared" si="23"/>
        <v>-0.45800000000000002</v>
      </c>
      <c r="P54" s="196">
        <f t="shared" si="24"/>
        <v>-0.42399999999999999</v>
      </c>
      <c r="Q54" s="196">
        <f t="shared" si="25"/>
        <v>-0.36199999999999999</v>
      </c>
      <c r="S54" s="189" t="s">
        <v>3</v>
      </c>
      <c r="T54" s="84">
        <f>'Projections in Detail'!W55/'Projections in Detail'!$W6</f>
        <v>1</v>
      </c>
      <c r="U54" s="84">
        <f>'Projections in Detail'!X55/'Projections in Detail'!$W6</f>
        <v>0.94421785714285722</v>
      </c>
      <c r="V54" s="84">
        <f>'Projections in Detail'!Y55/'Projections in Detail'!$W6</f>
        <v>0.93519412232142851</v>
      </c>
      <c r="W54" s="84">
        <f>'Projections in Detail'!Z55/'Projections in Detail'!$W6</f>
        <v>0.98824572059408344</v>
      </c>
      <c r="X54" s="84">
        <f>'Projections in Detail'!AA55/'Projections in Detail'!$W6</f>
        <v>1.0078152210682225</v>
      </c>
      <c r="Y54" s="84">
        <f>'Projections in Detail'!AB55/'Projections in Detail'!$W6</f>
        <v>1.0571092830054263</v>
      </c>
      <c r="Z54" s="84">
        <f>'Projections in Detail'!AC55/'Projections in Detail'!$W6</f>
        <v>1.1125558119653456</v>
      </c>
      <c r="AA54" s="84">
        <f>'Projections in Detail'!AD55/'Projections in Detail'!$W6</f>
        <v>1.1433504424798335</v>
      </c>
    </row>
    <row r="55" spans="2:30" x14ac:dyDescent="0.25">
      <c r="B55" s="191" t="s">
        <v>4</v>
      </c>
      <c r="C55" s="196">
        <f t="shared" si="12"/>
        <v>0.22</v>
      </c>
      <c r="D55" s="196">
        <f t="shared" si="13"/>
        <v>0.36399999999999999</v>
      </c>
      <c r="E55" s="196">
        <f t="shared" si="14"/>
        <v>0.42899999999999999</v>
      </c>
      <c r="F55" s="196">
        <f t="shared" si="15"/>
        <v>0.45300000000000001</v>
      </c>
      <c r="G55" s="196">
        <f t="shared" si="16"/>
        <v>0.45800000000000002</v>
      </c>
      <c r="H55" s="196">
        <f t="shared" si="17"/>
        <v>0.42399999999999999</v>
      </c>
      <c r="I55" s="196">
        <f t="shared" si="18"/>
        <v>0.36199999999999999</v>
      </c>
      <c r="J55" s="197" t="s">
        <v>4</v>
      </c>
      <c r="K55" s="196">
        <f t="shared" si="19"/>
        <v>-0.22</v>
      </c>
      <c r="L55" s="196">
        <f t="shared" si="20"/>
        <v>-0.36399999999999999</v>
      </c>
      <c r="M55" s="196">
        <f t="shared" si="21"/>
        <v>-0.42899999999999999</v>
      </c>
      <c r="N55" s="196">
        <f t="shared" si="22"/>
        <v>-0.45300000000000001</v>
      </c>
      <c r="O55" s="196">
        <f t="shared" si="23"/>
        <v>-0.45800000000000002</v>
      </c>
      <c r="P55" s="196">
        <f t="shared" si="24"/>
        <v>-0.42399999999999999</v>
      </c>
      <c r="Q55" s="196">
        <f t="shared" si="25"/>
        <v>-0.36199999999999999</v>
      </c>
      <c r="S55" s="189" t="s">
        <v>4</v>
      </c>
      <c r="T55" s="84">
        <f>'Projections in Detail'!W56/'Projections in Detail'!$W7</f>
        <v>1</v>
      </c>
      <c r="U55" s="84">
        <f>'Projections in Detail'!X56/'Projections in Detail'!$W7</f>
        <v>0.99085614035087721</v>
      </c>
      <c r="V55" s="84">
        <f>'Projections in Detail'!Y56/'Projections in Detail'!$W7</f>
        <v>0.94092734073684214</v>
      </c>
      <c r="W55" s="84">
        <f>'Projections in Detail'!Z56/'Projections in Detail'!$W7</f>
        <v>0.93432389958023665</v>
      </c>
      <c r="X55" s="84">
        <f>'Projections in Detail'!AA56/'Projections in Detail'!$W7</f>
        <v>0.98843041149458621</v>
      </c>
      <c r="Y55" s="84">
        <f>'Projections in Detail'!AB56/'Projections in Detail'!$W7</f>
        <v>1.0082072573441314</v>
      </c>
      <c r="Z55" s="84">
        <f>'Projections in Detail'!AC56/'Projections in Detail'!$W7</f>
        <v>1.0560940391339428</v>
      </c>
      <c r="AA55" s="84">
        <f>'Projections in Detail'!AD56/'Projections in Detail'!$W7</f>
        <v>1.1087494812643901</v>
      </c>
    </row>
    <row r="56" spans="2:30" x14ac:dyDescent="0.25">
      <c r="B56" s="191" t="s">
        <v>5</v>
      </c>
      <c r="C56" s="196">
        <f t="shared" si="12"/>
        <v>0.22</v>
      </c>
      <c r="D56" s="196">
        <f t="shared" si="13"/>
        <v>0.36399999999999999</v>
      </c>
      <c r="E56" s="196">
        <f t="shared" si="14"/>
        <v>0.42899999999999999</v>
      </c>
      <c r="F56" s="196">
        <f t="shared" si="15"/>
        <v>0.45300000000000001</v>
      </c>
      <c r="G56" s="196">
        <f t="shared" si="16"/>
        <v>0.45800000000000002</v>
      </c>
      <c r="H56" s="196">
        <f t="shared" si="17"/>
        <v>0.42399999999999999</v>
      </c>
      <c r="I56" s="196">
        <f t="shared" si="18"/>
        <v>0.36199999999999999</v>
      </c>
      <c r="J56" s="197" t="s">
        <v>5</v>
      </c>
      <c r="K56" s="196">
        <f t="shared" si="19"/>
        <v>-0.22</v>
      </c>
      <c r="L56" s="196">
        <f t="shared" si="20"/>
        <v>-0.36399999999999999</v>
      </c>
      <c r="M56" s="196">
        <f t="shared" si="21"/>
        <v>-0.42899999999999999</v>
      </c>
      <c r="N56" s="196">
        <f t="shared" si="22"/>
        <v>-0.45300000000000001</v>
      </c>
      <c r="O56" s="196">
        <f t="shared" si="23"/>
        <v>-0.45800000000000002</v>
      </c>
      <c r="P56" s="196">
        <f t="shared" si="24"/>
        <v>-0.42399999999999999</v>
      </c>
      <c r="Q56" s="196">
        <f t="shared" si="25"/>
        <v>-0.36199999999999999</v>
      </c>
      <c r="S56" s="189" t="s">
        <v>5</v>
      </c>
      <c r="T56" s="84">
        <f>'Projections in Detail'!W57/'Projections in Detail'!$W8</f>
        <v>1</v>
      </c>
      <c r="U56" s="84">
        <f>'Projections in Detail'!X57/'Projections in Detail'!$W8</f>
        <v>1.0151763157894735</v>
      </c>
      <c r="V56" s="84">
        <f>'Projections in Detail'!Y57/'Projections in Detail'!$W8</f>
        <v>1.0189487088421052</v>
      </c>
      <c r="W56" s="84">
        <f>'Projections in Detail'!Z57/'Projections in Detail'!$W8</f>
        <v>0.97342780518475636</v>
      </c>
      <c r="X56" s="84">
        <f>'Projections in Detail'!AA57/'Projections in Detail'!$W8</f>
        <v>0.96873242019751438</v>
      </c>
      <c r="Y56" s="84">
        <f>'Projections in Detail'!AB57/'Projections in Detail'!$W8</f>
        <v>1.0256902536986947</v>
      </c>
      <c r="Z56" s="84">
        <f>'Projections in Detail'!AC57/'Projections in Detail'!$W8</f>
        <v>1.0429648566301</v>
      </c>
      <c r="AA56" s="84">
        <f>'Projections in Detail'!AD57/'Projections in Detail'!$W8</f>
        <v>1.0862789191736186</v>
      </c>
    </row>
    <row r="57" spans="2:30" x14ac:dyDescent="0.25">
      <c r="B57" s="191" t="s">
        <v>6</v>
      </c>
      <c r="C57" s="196">
        <f t="shared" si="12"/>
        <v>0.22</v>
      </c>
      <c r="D57" s="196">
        <f t="shared" si="13"/>
        <v>0.36399999999999999</v>
      </c>
      <c r="E57" s="196">
        <f t="shared" si="14"/>
        <v>0.42899999999999999</v>
      </c>
      <c r="F57" s="196">
        <f t="shared" si="15"/>
        <v>0.45300000000000001</v>
      </c>
      <c r="G57" s="196">
        <f t="shared" si="16"/>
        <v>0.45800000000000002</v>
      </c>
      <c r="H57" s="196">
        <f t="shared" si="17"/>
        <v>0.42399999999999999</v>
      </c>
      <c r="I57" s="196">
        <f t="shared" si="18"/>
        <v>0.36199999999999999</v>
      </c>
      <c r="J57" s="197" t="s">
        <v>6</v>
      </c>
      <c r="K57" s="196">
        <f t="shared" si="19"/>
        <v>-0.22</v>
      </c>
      <c r="L57" s="196">
        <f t="shared" si="20"/>
        <v>-0.36399999999999999</v>
      </c>
      <c r="M57" s="196">
        <f t="shared" si="21"/>
        <v>-0.42899999999999999</v>
      </c>
      <c r="N57" s="196">
        <f t="shared" si="22"/>
        <v>-0.45300000000000001</v>
      </c>
      <c r="O57" s="196">
        <f t="shared" si="23"/>
        <v>-0.45800000000000002</v>
      </c>
      <c r="P57" s="196">
        <f t="shared" si="24"/>
        <v>-0.42399999999999999</v>
      </c>
      <c r="Q57" s="196">
        <f t="shared" si="25"/>
        <v>-0.36199999999999999</v>
      </c>
      <c r="S57" s="189" t="s">
        <v>6</v>
      </c>
      <c r="T57" s="84">
        <f>'Projections in Detail'!W58/'Projections in Detail'!$W9</f>
        <v>1</v>
      </c>
      <c r="U57" s="84">
        <f>'Projections in Detail'!X58/'Projections in Detail'!$W9</f>
        <v>0.97640169491525419</v>
      </c>
      <c r="V57" s="84">
        <f>'Projections in Detail'!Y58/'Projections in Detail'!$W9</f>
        <v>1.0302349998813558</v>
      </c>
      <c r="W57" s="84">
        <f>'Projections in Detail'!Z58/'Projections in Detail'!$W9</f>
        <v>1.0511578693871226</v>
      </c>
      <c r="X57" s="84">
        <f>'Projections in Detail'!AA58/'Projections in Detail'!$W9</f>
        <v>1.0105346720620678</v>
      </c>
      <c r="Y57" s="84">
        <f>'Projections in Detail'!AB58/'Projections in Detail'!$W9</f>
        <v>1.0069787151509297</v>
      </c>
      <c r="Z57" s="84">
        <f>'Projections in Detail'!AC58/'Projections in Detail'!$W9</f>
        <v>1.0573709465564165</v>
      </c>
      <c r="AA57" s="84">
        <f>'Projections in Detail'!AD58/'Projections in Detail'!$W9</f>
        <v>1.0577350675854953</v>
      </c>
    </row>
    <row r="58" spans="2:30" x14ac:dyDescent="0.25">
      <c r="B58" s="191" t="s">
        <v>7</v>
      </c>
      <c r="C58" s="196">
        <f t="shared" si="12"/>
        <v>0.22</v>
      </c>
      <c r="D58" s="196">
        <f t="shared" si="13"/>
        <v>0.36399999999999999</v>
      </c>
      <c r="E58" s="196">
        <f t="shared" si="14"/>
        <v>0.42899999999999999</v>
      </c>
      <c r="F58" s="196">
        <f t="shared" si="15"/>
        <v>0.45300000000000001</v>
      </c>
      <c r="G58" s="196">
        <f t="shared" si="16"/>
        <v>0.45800000000000002</v>
      </c>
      <c r="H58" s="196">
        <f t="shared" si="17"/>
        <v>0.42399999999999999</v>
      </c>
      <c r="I58" s="196">
        <f t="shared" si="18"/>
        <v>0.36199999999999999</v>
      </c>
      <c r="J58" s="197" t="s">
        <v>7</v>
      </c>
      <c r="K58" s="196">
        <f t="shared" si="19"/>
        <v>-0.22</v>
      </c>
      <c r="L58" s="196">
        <f t="shared" si="20"/>
        <v>-0.36399999999999999</v>
      </c>
      <c r="M58" s="196">
        <f t="shared" si="21"/>
        <v>-0.42899999999999999</v>
      </c>
      <c r="N58" s="196">
        <f t="shared" si="22"/>
        <v>-0.45300000000000001</v>
      </c>
      <c r="O58" s="196">
        <f t="shared" si="23"/>
        <v>-0.45800000000000002</v>
      </c>
      <c r="P58" s="196">
        <f t="shared" si="24"/>
        <v>-0.42399999999999999</v>
      </c>
      <c r="Q58" s="196">
        <f t="shared" si="25"/>
        <v>-0.36199999999999999</v>
      </c>
      <c r="S58" s="189" t="s">
        <v>7</v>
      </c>
      <c r="T58" s="84">
        <f>'Projections in Detail'!W59/'Projections in Detail'!$W10</f>
        <v>1</v>
      </c>
      <c r="U58" s="84">
        <f>'Projections in Detail'!X59/'Projections in Detail'!$W10</f>
        <v>0.98912295081967216</v>
      </c>
      <c r="V58" s="84">
        <f>'Projections in Detail'!Y59/'Projections in Detail'!$W10</f>
        <v>0.99639847163934414</v>
      </c>
      <c r="W58" s="84">
        <f>'Projections in Detail'!Z59/'Projections in Detail'!$W10</f>
        <v>1.0653498332200697</v>
      </c>
      <c r="X58" s="84">
        <f>'Projections in Detail'!AA59/'Projections in Detail'!$W10</f>
        <v>1.0917144588202288</v>
      </c>
      <c r="Y58" s="84">
        <f>'Projections in Detail'!AB59/'Projections in Detail'!$W10</f>
        <v>1.050633912393748</v>
      </c>
      <c r="Z58" s="84">
        <f>'Projections in Detail'!AC59/'Projections in Detail'!$W10</f>
        <v>1.0395165405077593</v>
      </c>
      <c r="AA58" s="84">
        <f>'Projections in Detail'!AD59/'Projections in Detail'!$W10</f>
        <v>1.0779634680587113</v>
      </c>
    </row>
    <row r="59" spans="2:30" x14ac:dyDescent="0.25">
      <c r="B59" s="191" t="s">
        <v>8</v>
      </c>
      <c r="C59" s="196">
        <f t="shared" si="12"/>
        <v>0.22</v>
      </c>
      <c r="D59" s="196">
        <f t="shared" si="13"/>
        <v>0.36399999999999999</v>
      </c>
      <c r="E59" s="196">
        <f t="shared" si="14"/>
        <v>0.42899999999999999</v>
      </c>
      <c r="F59" s="196">
        <f t="shared" si="15"/>
        <v>0.45300000000000001</v>
      </c>
      <c r="G59" s="196">
        <f t="shared" si="16"/>
        <v>0.45800000000000002</v>
      </c>
      <c r="H59" s="196">
        <f t="shared" si="17"/>
        <v>0.42399999999999999</v>
      </c>
      <c r="I59" s="196">
        <f t="shared" si="18"/>
        <v>0.36199999999999999</v>
      </c>
      <c r="J59" s="197" t="s">
        <v>8</v>
      </c>
      <c r="K59" s="196">
        <f t="shared" si="19"/>
        <v>-0.22</v>
      </c>
      <c r="L59" s="196">
        <f t="shared" si="20"/>
        <v>-0.36399999999999999</v>
      </c>
      <c r="M59" s="196">
        <f t="shared" si="21"/>
        <v>-0.42899999999999999</v>
      </c>
      <c r="N59" s="196">
        <f t="shared" si="22"/>
        <v>-0.45300000000000001</v>
      </c>
      <c r="O59" s="196">
        <f t="shared" si="23"/>
        <v>-0.45800000000000002</v>
      </c>
      <c r="P59" s="196">
        <f t="shared" si="24"/>
        <v>-0.42399999999999999</v>
      </c>
      <c r="Q59" s="196">
        <f t="shared" si="25"/>
        <v>-0.36199999999999999</v>
      </c>
      <c r="S59" s="189" t="s">
        <v>8</v>
      </c>
      <c r="T59" s="84">
        <f>'Projections in Detail'!W60/'Projections in Detail'!$W11</f>
        <v>1</v>
      </c>
      <c r="U59" s="84">
        <f>'Projections in Detail'!X60/'Projections in Detail'!$W11</f>
        <v>1.0040887096774194</v>
      </c>
      <c r="V59" s="84">
        <f>'Projections in Detail'!Y60/'Projections in Detail'!$W11</f>
        <v>1.0159637290322581</v>
      </c>
      <c r="W59" s="84">
        <f>'Projections in Detail'!Z60/'Projections in Detail'!$W11</f>
        <v>1.0338237162039032</v>
      </c>
      <c r="X59" s="84">
        <f>'Projections in Detail'!AA60/'Projections in Detail'!$W11</f>
        <v>1.1092081759918992</v>
      </c>
      <c r="Y59" s="84">
        <f>'Projections in Detail'!AB60/'Projections in Detail'!$W11</f>
        <v>1.1371471092369196</v>
      </c>
      <c r="Z59" s="84">
        <f>'Projections in Detail'!AC60/'Projections in Detail'!$W11</f>
        <v>1.0886698343059633</v>
      </c>
      <c r="AA59" s="84">
        <f>'Projections in Detail'!AD60/'Projections in Detail'!$W11</f>
        <v>1.0668893243310082</v>
      </c>
    </row>
    <row r="60" spans="2:30" x14ac:dyDescent="0.25">
      <c r="B60" s="191" t="s">
        <v>9</v>
      </c>
      <c r="C60" s="196">
        <f t="shared" si="12"/>
        <v>0.22</v>
      </c>
      <c r="D60" s="196">
        <f t="shared" si="13"/>
        <v>0.36399999999999999</v>
      </c>
      <c r="E60" s="196">
        <f t="shared" si="14"/>
        <v>0.42899999999999999</v>
      </c>
      <c r="F60" s="196">
        <f t="shared" si="15"/>
        <v>0.45300000000000001</v>
      </c>
      <c r="G60" s="196">
        <f t="shared" si="16"/>
        <v>0.45800000000000002</v>
      </c>
      <c r="H60" s="196">
        <f t="shared" si="17"/>
        <v>0.42399999999999999</v>
      </c>
      <c r="I60" s="196">
        <f t="shared" si="18"/>
        <v>0.36199999999999999</v>
      </c>
      <c r="J60" s="197" t="s">
        <v>9</v>
      </c>
      <c r="K60" s="196">
        <f t="shared" si="19"/>
        <v>-0.22</v>
      </c>
      <c r="L60" s="196">
        <f t="shared" si="20"/>
        <v>-0.36399999999999999</v>
      </c>
      <c r="M60" s="196">
        <f t="shared" si="21"/>
        <v>-0.42899999999999999</v>
      </c>
      <c r="N60" s="196">
        <f t="shared" si="22"/>
        <v>-0.45300000000000001</v>
      </c>
      <c r="O60" s="196">
        <f t="shared" si="23"/>
        <v>-0.45800000000000002</v>
      </c>
      <c r="P60" s="196">
        <f t="shared" si="24"/>
        <v>-0.42399999999999999</v>
      </c>
      <c r="Q60" s="196">
        <f t="shared" si="25"/>
        <v>-0.36199999999999999</v>
      </c>
      <c r="S60" s="189" t="s">
        <v>9</v>
      </c>
      <c r="T60" s="84">
        <f>'Projections in Detail'!W61/'Projections in Detail'!$W12</f>
        <v>1</v>
      </c>
      <c r="U60" s="84">
        <f>'Projections in Detail'!X61/'Projections in Detail'!$W12</f>
        <v>0.94192910878787872</v>
      </c>
      <c r="V60" s="84">
        <f>'Projections in Detail'!Y61/'Projections in Detail'!$W12</f>
        <v>0.95516572635017138</v>
      </c>
      <c r="W60" s="84">
        <f>'Projections in Detail'!Z61/'Projections in Detail'!$W12</f>
        <v>0.97089638179706461</v>
      </c>
      <c r="X60" s="84">
        <f>'Projections in Detail'!AA61/'Projections in Detail'!$W12</f>
        <v>0.98969345348469673</v>
      </c>
      <c r="Y60" s="84">
        <f>'Projections in Detail'!AB61/'Projections in Detail'!$W12</f>
        <v>1.0620971145641855</v>
      </c>
      <c r="Z60" s="84">
        <f>'Projections in Detail'!AC61/'Projections in Detail'!$W12</f>
        <v>1.0860670709906324</v>
      </c>
      <c r="AA60" s="84">
        <f>'Projections in Detail'!AD61/'Projections in Detail'!$W12</f>
        <v>1.0354082380437324</v>
      </c>
    </row>
    <row r="61" spans="2:30" x14ac:dyDescent="0.25">
      <c r="B61" s="191" t="s">
        <v>10</v>
      </c>
      <c r="C61" s="196">
        <f t="shared" si="12"/>
        <v>0.22</v>
      </c>
      <c r="D61" s="196">
        <f t="shared" si="13"/>
        <v>0.36399999999999999</v>
      </c>
      <c r="E61" s="196">
        <f t="shared" si="14"/>
        <v>0.42899999999999999</v>
      </c>
      <c r="F61" s="196">
        <f t="shared" si="15"/>
        <v>0.45300000000000001</v>
      </c>
      <c r="G61" s="196">
        <f t="shared" si="16"/>
        <v>0.45800000000000002</v>
      </c>
      <c r="H61" s="196">
        <f t="shared" si="17"/>
        <v>0.42399999999999999</v>
      </c>
      <c r="I61" s="196">
        <f t="shared" si="18"/>
        <v>0.36199999999999999</v>
      </c>
      <c r="J61" s="197" t="s">
        <v>10</v>
      </c>
      <c r="K61" s="196">
        <f t="shared" si="19"/>
        <v>-0.22</v>
      </c>
      <c r="L61" s="196">
        <f t="shared" si="20"/>
        <v>-0.36399999999999999</v>
      </c>
      <c r="M61" s="196">
        <f t="shared" si="21"/>
        <v>-0.42899999999999999</v>
      </c>
      <c r="N61" s="196">
        <f t="shared" si="22"/>
        <v>-0.45300000000000001</v>
      </c>
      <c r="O61" s="196">
        <f t="shared" si="23"/>
        <v>-0.45800000000000002</v>
      </c>
      <c r="P61" s="196">
        <f t="shared" si="24"/>
        <v>-0.42399999999999999</v>
      </c>
      <c r="Q61" s="196">
        <f t="shared" si="25"/>
        <v>-0.36199999999999999</v>
      </c>
      <c r="S61" s="189" t="s">
        <v>10</v>
      </c>
      <c r="T61" s="84">
        <f>'Projections in Detail'!W62/'Projections in Detail'!$W13</f>
        <v>1</v>
      </c>
      <c r="U61" s="84">
        <f>'Projections in Detail'!X62/'Projections in Detail'!$W13</f>
        <v>0.9352280873239438</v>
      </c>
      <c r="V61" s="84">
        <f>'Projections in Detail'!Y62/'Projections in Detail'!$W13</f>
        <v>0.88729067530854389</v>
      </c>
      <c r="W61" s="84">
        <f>'Projections in Detail'!Z62/'Projections in Detail'!$W13</f>
        <v>0.90271284914361338</v>
      </c>
      <c r="X61" s="84">
        <f>'Projections in Detail'!AA62/'Projections in Detail'!$W13</f>
        <v>0.91873041166033598</v>
      </c>
      <c r="Y61" s="84">
        <f>'Projections in Detail'!AB62/'Projections in Detail'!$W13</f>
        <v>0.93681547323648673</v>
      </c>
      <c r="Z61" s="84">
        <f>'Projections in Detail'!AC62/'Projections in Detail'!$W13</f>
        <v>1.0037440672705382</v>
      </c>
      <c r="AA61" s="84">
        <f>'Projections in Detail'!AD62/'Projections in Detail'!$W13</f>
        <v>1.0233396129139247</v>
      </c>
    </row>
    <row r="62" spans="2:30" x14ac:dyDescent="0.25">
      <c r="B62" s="191" t="s">
        <v>11</v>
      </c>
      <c r="C62" s="196">
        <f t="shared" si="12"/>
        <v>0.22</v>
      </c>
      <c r="D62" s="196">
        <f t="shared" si="13"/>
        <v>0.36399999999999999</v>
      </c>
      <c r="E62" s="196">
        <f t="shared" si="14"/>
        <v>0.42899999999999999</v>
      </c>
      <c r="F62" s="196">
        <f t="shared" si="15"/>
        <v>0.45300000000000001</v>
      </c>
      <c r="G62" s="196">
        <f t="shared" si="16"/>
        <v>0.45800000000000002</v>
      </c>
      <c r="H62" s="196">
        <f t="shared" si="17"/>
        <v>0.42399999999999999</v>
      </c>
      <c r="I62" s="196">
        <f t="shared" si="18"/>
        <v>0.36199999999999999</v>
      </c>
      <c r="J62" s="197" t="s">
        <v>11</v>
      </c>
      <c r="K62" s="196">
        <f t="shared" si="19"/>
        <v>-0.22</v>
      </c>
      <c r="L62" s="196">
        <f t="shared" si="20"/>
        <v>-0.36399999999999999</v>
      </c>
      <c r="M62" s="196">
        <f t="shared" si="21"/>
        <v>-0.42899999999999999</v>
      </c>
      <c r="N62" s="196">
        <f t="shared" si="22"/>
        <v>-0.45300000000000001</v>
      </c>
      <c r="O62" s="196">
        <f t="shared" si="23"/>
        <v>-0.45800000000000002</v>
      </c>
      <c r="P62" s="196">
        <f t="shared" si="24"/>
        <v>-0.42399999999999999</v>
      </c>
      <c r="Q62" s="196">
        <f t="shared" si="25"/>
        <v>-0.36199999999999999</v>
      </c>
      <c r="S62" s="189" t="s">
        <v>11</v>
      </c>
      <c r="T62" s="84">
        <f>'Projections in Detail'!W63/'Projections in Detail'!$W14</f>
        <v>1</v>
      </c>
      <c r="U62" s="84">
        <f>'Projections in Detail'!X63/'Projections in Detail'!$W14</f>
        <v>0.91356655769230766</v>
      </c>
      <c r="V62" s="84">
        <f>'Projections in Detail'!Y63/'Projections in Detail'!$W14</f>
        <v>0.86063653260858786</v>
      </c>
      <c r="W62" s="84">
        <f>'Projections in Detail'!Z63/'Projections in Detail'!$W14</f>
        <v>0.81925366490129425</v>
      </c>
      <c r="X62" s="84">
        <f>'Projections in Detail'!AA63/'Projections in Detail'!$W14</f>
        <v>0.83458546306263948</v>
      </c>
      <c r="Y62" s="84">
        <f>'Projections in Detail'!AB63/'Projections in Detail'!$W14</f>
        <v>0.84970932255526244</v>
      </c>
      <c r="Z62" s="84">
        <f>'Projections in Detail'!AC63/'Projections in Detail'!$W14</f>
        <v>0.86509223870340579</v>
      </c>
      <c r="AA62" s="84">
        <f>'Projections in Detail'!AD63/'Projections in Detail'!$W14</f>
        <v>0.92417607498450449</v>
      </c>
    </row>
    <row r="63" spans="2:30" x14ac:dyDescent="0.25">
      <c r="B63" s="191" t="s">
        <v>12</v>
      </c>
      <c r="C63" s="196">
        <f t="shared" si="12"/>
        <v>0.22</v>
      </c>
      <c r="D63" s="196">
        <f t="shared" si="13"/>
        <v>0.36399999999999999</v>
      </c>
      <c r="E63" s="196">
        <f t="shared" si="14"/>
        <v>0.42899999999999999</v>
      </c>
      <c r="F63" s="196">
        <f t="shared" si="15"/>
        <v>0.45300000000000001</v>
      </c>
      <c r="G63" s="196">
        <f t="shared" si="16"/>
        <v>0.45800000000000002</v>
      </c>
      <c r="H63" s="196">
        <f t="shared" si="17"/>
        <v>0.42399999999999999</v>
      </c>
      <c r="I63" s="196">
        <f t="shared" si="18"/>
        <v>0.36199999999999999</v>
      </c>
      <c r="J63" s="197" t="s">
        <v>12</v>
      </c>
      <c r="K63" s="196">
        <f t="shared" si="19"/>
        <v>-0.22</v>
      </c>
      <c r="L63" s="196">
        <f t="shared" si="20"/>
        <v>-0.36399999999999999</v>
      </c>
      <c r="M63" s="196">
        <f t="shared" si="21"/>
        <v>-0.42899999999999999</v>
      </c>
      <c r="N63" s="196">
        <f t="shared" si="22"/>
        <v>-0.45300000000000001</v>
      </c>
      <c r="O63" s="196">
        <f t="shared" si="23"/>
        <v>-0.45800000000000002</v>
      </c>
      <c r="P63" s="196">
        <f t="shared" si="24"/>
        <v>-0.42399999999999999</v>
      </c>
      <c r="Q63" s="196">
        <f t="shared" si="25"/>
        <v>-0.36199999999999999</v>
      </c>
      <c r="S63" s="189" t="s">
        <v>12</v>
      </c>
      <c r="T63" s="84">
        <f>'Projections in Detail'!W64/'Projections in Detail'!$W15</f>
        <v>1</v>
      </c>
      <c r="U63" s="84">
        <f>'Projections in Detail'!X64/'Projections in Detail'!$W15</f>
        <v>0.91874805176470586</v>
      </c>
      <c r="V63" s="84">
        <f>'Projections in Detail'!Y64/'Projections in Detail'!$W15</f>
        <v>0.84553763506632817</v>
      </c>
      <c r="W63" s="84">
        <f>'Projections in Detail'!Z64/'Projections in Detail'!$W15</f>
        <v>0.79926732884079299</v>
      </c>
      <c r="X63" s="84">
        <f>'Projections in Detail'!AA64/'Projections in Detail'!$W15</f>
        <v>0.76187886434193164</v>
      </c>
      <c r="Y63" s="84">
        <f>'Projections in Detail'!AB64/'Projections in Detail'!$W15</f>
        <v>0.77646954452074113</v>
      </c>
      <c r="Z63" s="84">
        <f>'Projections in Detail'!AC64/'Projections in Detail'!$W15</f>
        <v>0.78935555231992383</v>
      </c>
      <c r="AA63" s="84">
        <f>'Projections in Detail'!AD64/'Projections in Detail'!$W15</f>
        <v>0.80132542819901498</v>
      </c>
    </row>
    <row r="64" spans="2:30" x14ac:dyDescent="0.25">
      <c r="B64" s="191" t="s">
        <v>13</v>
      </c>
      <c r="C64" s="196">
        <f t="shared" si="12"/>
        <v>0.22</v>
      </c>
      <c r="D64" s="196">
        <f t="shared" si="13"/>
        <v>0.36399999999999999</v>
      </c>
      <c r="E64" s="196">
        <f t="shared" si="14"/>
        <v>0.42899999999999999</v>
      </c>
      <c r="F64" s="196">
        <f t="shared" si="15"/>
        <v>0.45300000000000001</v>
      </c>
      <c r="G64" s="196">
        <f t="shared" si="16"/>
        <v>0.45800000000000002</v>
      </c>
      <c r="H64" s="196">
        <f t="shared" si="17"/>
        <v>0.42399999999999999</v>
      </c>
      <c r="I64" s="196">
        <f t="shared" si="18"/>
        <v>0.36199999999999999</v>
      </c>
      <c r="J64" s="197" t="s">
        <v>13</v>
      </c>
      <c r="K64" s="196">
        <f t="shared" si="19"/>
        <v>-0.22</v>
      </c>
      <c r="L64" s="196">
        <f t="shared" si="20"/>
        <v>-0.36399999999999999</v>
      </c>
      <c r="M64" s="196">
        <f t="shared" si="21"/>
        <v>-0.42899999999999999</v>
      </c>
      <c r="N64" s="196">
        <f t="shared" si="22"/>
        <v>-0.45300000000000001</v>
      </c>
      <c r="O64" s="196">
        <f t="shared" si="23"/>
        <v>-0.45800000000000002</v>
      </c>
      <c r="P64" s="196">
        <f t="shared" si="24"/>
        <v>-0.42399999999999999</v>
      </c>
      <c r="Q64" s="196">
        <f t="shared" si="25"/>
        <v>-0.36199999999999999</v>
      </c>
      <c r="S64" s="189" t="s">
        <v>13</v>
      </c>
      <c r="T64" s="84">
        <f>'Projections in Detail'!W65/'Projections in Detail'!$W16</f>
        <v>1</v>
      </c>
      <c r="U64" s="84">
        <f>'Projections in Detail'!X65/'Projections in Detail'!$W16</f>
        <v>0.93085765109890117</v>
      </c>
      <c r="V64" s="84">
        <f>'Projections in Detail'!Y65/'Projections in Detail'!$W16</f>
        <v>0.86038951947745679</v>
      </c>
      <c r="W64" s="84">
        <f>'Projections in Detail'!Z65/'Projections in Detail'!$W16</f>
        <v>0.79408354434548234</v>
      </c>
      <c r="X64" s="84">
        <f>'Projections in Detail'!AA65/'Projections in Detail'!$W16</f>
        <v>0.75153134941021971</v>
      </c>
      <c r="Y64" s="84">
        <f>'Projections in Detail'!AB65/'Projections in Detail'!$W16</f>
        <v>0.71669147212341267</v>
      </c>
      <c r="Z64" s="84">
        <f>'Projections in Detail'!AC65/'Projections in Detail'!$W16</f>
        <v>0.7296032154646217</v>
      </c>
      <c r="AA64" s="84">
        <f>'Projections in Detail'!AD65/'Projections in Detail'!$W16</f>
        <v>0.74005487300419415</v>
      </c>
    </row>
    <row r="65" spans="2:27" x14ac:dyDescent="0.25">
      <c r="B65" s="191" t="s">
        <v>14</v>
      </c>
      <c r="C65" s="196">
        <f t="shared" si="12"/>
        <v>0.22</v>
      </c>
      <c r="D65" s="196">
        <f t="shared" si="13"/>
        <v>0.36399999999999999</v>
      </c>
      <c r="E65" s="196">
        <f t="shared" si="14"/>
        <v>0.42899999999999999</v>
      </c>
      <c r="F65" s="196">
        <f t="shared" si="15"/>
        <v>0.45300000000000001</v>
      </c>
      <c r="G65" s="196">
        <f t="shared" si="16"/>
        <v>0.45800000000000002</v>
      </c>
      <c r="H65" s="196">
        <f t="shared" si="17"/>
        <v>0.42399999999999999</v>
      </c>
      <c r="I65" s="196">
        <f t="shared" si="18"/>
        <v>0.36199999999999999</v>
      </c>
      <c r="J65" s="197" t="s">
        <v>14</v>
      </c>
      <c r="K65" s="196">
        <f t="shared" si="19"/>
        <v>-0.22</v>
      </c>
      <c r="L65" s="196">
        <f t="shared" si="20"/>
        <v>-0.36399999999999999</v>
      </c>
      <c r="M65" s="196">
        <f t="shared" si="21"/>
        <v>-0.42899999999999999</v>
      </c>
      <c r="N65" s="196">
        <f t="shared" si="22"/>
        <v>-0.45300000000000001</v>
      </c>
      <c r="O65" s="196">
        <f t="shared" si="23"/>
        <v>-0.45800000000000002</v>
      </c>
      <c r="P65" s="196">
        <f t="shared" si="24"/>
        <v>-0.42399999999999999</v>
      </c>
      <c r="Q65" s="196">
        <f t="shared" si="25"/>
        <v>-0.36199999999999999</v>
      </c>
      <c r="S65" s="189" t="s">
        <v>14</v>
      </c>
      <c r="T65" s="84">
        <f>'Projections in Detail'!W66/'Projections in Detail'!$W17</f>
        <v>1</v>
      </c>
      <c r="U65" s="84">
        <f>'Projections in Detail'!X66/'Projections in Detail'!$W17</f>
        <v>0.91972028571428566</v>
      </c>
      <c r="V65" s="84">
        <f>'Projections in Detail'!Y66/'Projections in Detail'!$W17</f>
        <v>0.86220957458333125</v>
      </c>
      <c r="W65" s="84">
        <f>'Projections in Detail'!Z66/'Projections in Detail'!$W17</f>
        <v>0.79970855240009642</v>
      </c>
      <c r="X65" s="84">
        <f>'Projections in Detail'!AA66/'Projections in Detail'!$W17</f>
        <v>0.7392662314496854</v>
      </c>
      <c r="Y65" s="84">
        <f>'Projections in Detail'!AB66/'Projections in Detail'!$W17</f>
        <v>0.70017008872832043</v>
      </c>
      <c r="Z65" s="84">
        <f>'Projections in Detail'!AC66/'Projections in Detail'!$W17</f>
        <v>0.66702999917134354</v>
      </c>
      <c r="AA65" s="84">
        <f>'Projections in Detail'!AD66/'Projections in Detail'!$W17</f>
        <v>0.67749210639625446</v>
      </c>
    </row>
    <row r="66" spans="2:27" x14ac:dyDescent="0.25">
      <c r="B66" s="191" t="s">
        <v>15</v>
      </c>
      <c r="C66" s="196">
        <f t="shared" si="12"/>
        <v>0.22</v>
      </c>
      <c r="D66" s="196">
        <f t="shared" si="13"/>
        <v>0.36399999999999999</v>
      </c>
      <c r="E66" s="196">
        <f t="shared" si="14"/>
        <v>0.42899999999999999</v>
      </c>
      <c r="F66" s="196">
        <f t="shared" si="15"/>
        <v>0.45300000000000001</v>
      </c>
      <c r="G66" s="196">
        <f t="shared" si="16"/>
        <v>0.45800000000000002</v>
      </c>
      <c r="H66" s="196">
        <f t="shared" si="17"/>
        <v>0.42399999999999999</v>
      </c>
      <c r="I66" s="196">
        <f t="shared" si="18"/>
        <v>0.36199999999999999</v>
      </c>
      <c r="J66" s="197" t="s">
        <v>15</v>
      </c>
      <c r="K66" s="196">
        <f t="shared" si="19"/>
        <v>-0.22</v>
      </c>
      <c r="L66" s="196">
        <f t="shared" si="20"/>
        <v>-0.36399999999999999</v>
      </c>
      <c r="M66" s="196">
        <f t="shared" si="21"/>
        <v>-0.42899999999999999</v>
      </c>
      <c r="N66" s="196">
        <f t="shared" si="22"/>
        <v>-0.45300000000000001</v>
      </c>
      <c r="O66" s="196">
        <f t="shared" si="23"/>
        <v>-0.45800000000000002</v>
      </c>
      <c r="P66" s="196">
        <f t="shared" si="24"/>
        <v>-0.42399999999999999</v>
      </c>
      <c r="Q66" s="196">
        <f t="shared" si="25"/>
        <v>-0.36199999999999999</v>
      </c>
      <c r="S66" s="189" t="s">
        <v>15</v>
      </c>
      <c r="T66" s="84">
        <f>'Projections in Detail'!W67/'Projections in Detail'!$W18</f>
        <v>1</v>
      </c>
      <c r="U66" s="84">
        <f>'Projections in Detail'!X67/'Projections in Detail'!$W18</f>
        <v>1.1078649302325581</v>
      </c>
      <c r="V66" s="84">
        <f>'Projections in Detail'!Y67/'Projections in Detail'!$W18</f>
        <v>1.027707294992908</v>
      </c>
      <c r="W66" s="84">
        <f>'Projections in Detail'!Z67/'Projections in Detail'!$W18</f>
        <v>0.96776749294031428</v>
      </c>
      <c r="X66" s="84">
        <f>'Projections in Detail'!AA67/'Projections in Detail'!$W18</f>
        <v>0.89973116775890583</v>
      </c>
      <c r="Y66" s="84">
        <f>'Projections in Detail'!AB67/'Projections in Detail'!$W18</f>
        <v>0.83286250375789861</v>
      </c>
      <c r="Z66" s="84">
        <f>'Projections in Detail'!AC67/'Projections in Detail'!$W18</f>
        <v>0.78831302648674451</v>
      </c>
      <c r="AA66" s="84">
        <f>'Projections in Detail'!AD67/'Projections in Detail'!$W18</f>
        <v>0.74943756619422808</v>
      </c>
    </row>
    <row r="67" spans="2:27" x14ac:dyDescent="0.25">
      <c r="B67" s="191" t="s">
        <v>16</v>
      </c>
      <c r="C67" s="196">
        <f t="shared" si="12"/>
        <v>0.22</v>
      </c>
      <c r="D67" s="196">
        <f t="shared" si="13"/>
        <v>0.36399999999999999</v>
      </c>
      <c r="E67" s="196">
        <f t="shared" si="14"/>
        <v>0.42899999999999999</v>
      </c>
      <c r="F67" s="196">
        <f t="shared" si="15"/>
        <v>0.45300000000000001</v>
      </c>
      <c r="G67" s="196">
        <f t="shared" si="16"/>
        <v>0.45800000000000002</v>
      </c>
      <c r="H67" s="196">
        <f t="shared" si="17"/>
        <v>0.42399999999999999</v>
      </c>
      <c r="I67" s="196">
        <f t="shared" si="18"/>
        <v>0.36199999999999999</v>
      </c>
      <c r="J67" s="197" t="s">
        <v>16</v>
      </c>
      <c r="K67" s="196">
        <f t="shared" si="19"/>
        <v>-0.22</v>
      </c>
      <c r="L67" s="196">
        <f t="shared" si="20"/>
        <v>-0.36399999999999999</v>
      </c>
      <c r="M67" s="196">
        <f t="shared" si="21"/>
        <v>-0.42899999999999999</v>
      </c>
      <c r="N67" s="196">
        <f t="shared" si="22"/>
        <v>-0.45300000000000001</v>
      </c>
      <c r="O67" s="196">
        <f t="shared" si="23"/>
        <v>-0.45800000000000002</v>
      </c>
      <c r="P67" s="196">
        <f t="shared" si="24"/>
        <v>-0.42399999999999999</v>
      </c>
      <c r="Q67" s="196">
        <f t="shared" si="25"/>
        <v>-0.36199999999999999</v>
      </c>
      <c r="S67" s="189" t="s">
        <v>16</v>
      </c>
      <c r="T67" s="84">
        <f>'Projections in Detail'!W68/'Projections in Detail'!$W19</f>
        <v>1</v>
      </c>
      <c r="U67" s="84">
        <f>'Projections in Detail'!X68/'Projections in Detail'!$W19</f>
        <v>1.1000022083333332</v>
      </c>
      <c r="V67" s="84">
        <f>'Projections in Detail'!Y68/'Projections in Detail'!$W19</f>
        <v>1.2271564207258323</v>
      </c>
      <c r="W67" s="84">
        <f>'Projections in Detail'!Z68/'Projections in Detail'!$W19</f>
        <v>1.1433759521977525</v>
      </c>
      <c r="X67" s="84">
        <f>'Projections in Detail'!AA68/'Projections in Detail'!$W19</f>
        <v>1.0797881328849568</v>
      </c>
      <c r="Y67" s="84">
        <f>'Projections in Detail'!AB68/'Projections in Detail'!$W19</f>
        <v>1.0059379094084735</v>
      </c>
      <c r="Z67" s="84">
        <f>'Projections in Detail'!AC68/'Projections in Detail'!$W19</f>
        <v>0.93215439075851081</v>
      </c>
      <c r="AA67" s="84">
        <f>'Projections in Detail'!AD68/'Projections in Detail'!$W19</f>
        <v>0.88180466204199381</v>
      </c>
    </row>
    <row r="68" spans="2:27" x14ac:dyDescent="0.25">
      <c r="B68" s="191" t="s">
        <v>17</v>
      </c>
      <c r="C68" s="196">
        <f t="shared" si="12"/>
        <v>0.22</v>
      </c>
      <c r="D68" s="196">
        <f t="shared" si="13"/>
        <v>0.36399999999999999</v>
      </c>
      <c r="E68" s="196">
        <f t="shared" si="14"/>
        <v>0.42899999999999999</v>
      </c>
      <c r="F68" s="196">
        <f t="shared" si="15"/>
        <v>0.45300000000000001</v>
      </c>
      <c r="G68" s="196">
        <f t="shared" si="16"/>
        <v>0.45800000000000002</v>
      </c>
      <c r="H68" s="196">
        <f t="shared" si="17"/>
        <v>0.42399999999999999</v>
      </c>
      <c r="I68" s="196">
        <f t="shared" si="18"/>
        <v>0.36199999999999999</v>
      </c>
      <c r="J68" s="197" t="s">
        <v>17</v>
      </c>
      <c r="K68" s="196">
        <f t="shared" si="19"/>
        <v>-0.22</v>
      </c>
      <c r="L68" s="196">
        <f t="shared" si="20"/>
        <v>-0.36399999999999999</v>
      </c>
      <c r="M68" s="196">
        <f t="shared" si="21"/>
        <v>-0.42899999999999999</v>
      </c>
      <c r="N68" s="196">
        <f t="shared" si="22"/>
        <v>-0.45300000000000001</v>
      </c>
      <c r="O68" s="196">
        <f t="shared" si="23"/>
        <v>-0.45800000000000002</v>
      </c>
      <c r="P68" s="196">
        <f t="shared" si="24"/>
        <v>-0.42399999999999999</v>
      </c>
      <c r="Q68" s="196">
        <f t="shared" si="25"/>
        <v>-0.36199999999999999</v>
      </c>
      <c r="S68" s="189" t="s">
        <v>17</v>
      </c>
      <c r="T68" s="84">
        <f>'Projections in Detail'!W69/'Projections in Detail'!$W20</f>
        <v>1</v>
      </c>
      <c r="U68" s="84">
        <f>'Projections in Detail'!X69/'Projections in Detail'!$W20</f>
        <v>1.1312915454545454</v>
      </c>
      <c r="V68" s="84">
        <f>'Projections in Detail'!Y69/'Projections in Detail'!$W20</f>
        <v>1.2511551172712485</v>
      </c>
      <c r="W68" s="84">
        <f>'Projections in Detail'!Z69/'Projections in Detail'!$W20</f>
        <v>1.4020704170510334</v>
      </c>
      <c r="X68" s="84">
        <f>'Projections in Detail'!AA69/'Projections in Detail'!$W20</f>
        <v>1.3113019503524386</v>
      </c>
      <c r="Y68" s="84">
        <f>'Projections in Detail'!AB69/'Projections in Detail'!$W20</f>
        <v>1.2423943116977227</v>
      </c>
      <c r="Z68" s="84">
        <f>'Projections in Detail'!AC69/'Projections in Detail'!$W20</f>
        <v>1.1601282460059164</v>
      </c>
      <c r="AA68" s="84">
        <f>'Projections in Detail'!AD69/'Projections in Detail'!$W20</f>
        <v>1.0772966475195773</v>
      </c>
    </row>
    <row r="69" spans="2:27" x14ac:dyDescent="0.25">
      <c r="B69" s="191" t="s">
        <v>18</v>
      </c>
      <c r="C69" s="196">
        <f t="shared" si="12"/>
        <v>0.22</v>
      </c>
      <c r="D69" s="196">
        <f t="shared" si="13"/>
        <v>0.36399999999999999</v>
      </c>
      <c r="E69" s="196">
        <f t="shared" si="14"/>
        <v>0.42899999999999999</v>
      </c>
      <c r="F69" s="196">
        <f t="shared" si="15"/>
        <v>0.45300000000000001</v>
      </c>
      <c r="G69" s="196">
        <f t="shared" si="16"/>
        <v>0.45800000000000002</v>
      </c>
      <c r="H69" s="196">
        <f t="shared" si="17"/>
        <v>0.42399999999999999</v>
      </c>
      <c r="I69" s="196">
        <f t="shared" si="18"/>
        <v>0.36199999999999999</v>
      </c>
      <c r="J69" s="197" t="s">
        <v>18</v>
      </c>
      <c r="K69" s="196">
        <f t="shared" si="19"/>
        <v>-0.22</v>
      </c>
      <c r="L69" s="196">
        <f t="shared" si="20"/>
        <v>-0.36399999999999999</v>
      </c>
      <c r="M69" s="196">
        <f t="shared" si="21"/>
        <v>-0.42899999999999999</v>
      </c>
      <c r="N69" s="196">
        <f t="shared" si="22"/>
        <v>-0.45300000000000001</v>
      </c>
      <c r="O69" s="196">
        <f t="shared" si="23"/>
        <v>-0.45800000000000002</v>
      </c>
      <c r="P69" s="196">
        <f t="shared" si="24"/>
        <v>-0.42399999999999999</v>
      </c>
      <c r="Q69" s="196">
        <f t="shared" si="25"/>
        <v>-0.36199999999999999</v>
      </c>
      <c r="S69" s="189" t="s">
        <v>18</v>
      </c>
      <c r="T69" s="84">
        <f>'Projections in Detail'!W70/'Projections in Detail'!$W21</f>
        <v>1</v>
      </c>
      <c r="U69" s="84">
        <f>'Projections in Detail'!X70/'Projections in Detail'!$W21</f>
        <v>1.2044434285714287</v>
      </c>
      <c r="V69" s="84">
        <f>'Projections in Detail'!Y70/'Projections in Detail'!$W21</f>
        <v>1.3708030125386117</v>
      </c>
      <c r="W69" s="84">
        <f>'Projections in Detail'!Z70/'Projections in Detail'!$W21</f>
        <v>1.5241979769410712</v>
      </c>
      <c r="X69" s="84">
        <f>'Projections in Detail'!AA70/'Projections in Detail'!$W21</f>
        <v>1.7174543414770935</v>
      </c>
      <c r="Y69" s="84">
        <f>'Projections in Detail'!AB70/'Projections in Detail'!$W21</f>
        <v>1.6147934708048324</v>
      </c>
      <c r="Z69" s="84">
        <f>'Projections in Detail'!AC70/'Projections in Detail'!$W21</f>
        <v>1.5371110236075962</v>
      </c>
      <c r="AA69" s="84">
        <f>'Projections in Detail'!AD70/'Projections in Detail'!$W21</f>
        <v>1.4412802599063281</v>
      </c>
    </row>
    <row r="70" spans="2:27" x14ac:dyDescent="0.25">
      <c r="B70" s="192" t="s">
        <v>19</v>
      </c>
      <c r="C70" s="196">
        <f t="shared" si="12"/>
        <v>0.22</v>
      </c>
      <c r="D70" s="196">
        <f t="shared" si="13"/>
        <v>0.36399999999999999</v>
      </c>
      <c r="E70" s="196">
        <f t="shared" si="14"/>
        <v>0.42899999999999999</v>
      </c>
      <c r="F70" s="196">
        <f t="shared" si="15"/>
        <v>0.45300000000000001</v>
      </c>
      <c r="G70" s="196">
        <f t="shared" si="16"/>
        <v>0.45800000000000002</v>
      </c>
      <c r="H70" s="196">
        <f t="shared" si="17"/>
        <v>0.42399999999999999</v>
      </c>
      <c r="I70" s="196">
        <f t="shared" si="18"/>
        <v>0.36199999999999999</v>
      </c>
      <c r="J70" s="198" t="s">
        <v>19</v>
      </c>
      <c r="K70" s="196">
        <f t="shared" si="19"/>
        <v>-0.22</v>
      </c>
      <c r="L70" s="196">
        <f t="shared" si="20"/>
        <v>-0.36399999999999999</v>
      </c>
      <c r="M70" s="196">
        <f t="shared" si="21"/>
        <v>-0.42899999999999999</v>
      </c>
      <c r="N70" s="196">
        <f t="shared" si="22"/>
        <v>-0.45300000000000001</v>
      </c>
      <c r="O70" s="196">
        <f t="shared" si="23"/>
        <v>-0.45800000000000002</v>
      </c>
      <c r="P70" s="196">
        <f t="shared" si="24"/>
        <v>-0.42399999999999999</v>
      </c>
      <c r="Q70" s="196">
        <f t="shared" si="25"/>
        <v>-0.36199999999999999</v>
      </c>
      <c r="S70" s="190" t="s">
        <v>19</v>
      </c>
      <c r="T70" s="84">
        <f>'Projections in Detail'!W71/'Projections in Detail'!$W22</f>
        <v>1</v>
      </c>
      <c r="U70" s="84">
        <f>'Projections in Detail'!X71/'Projections in Detail'!$W22</f>
        <v>1.9578444444444443</v>
      </c>
      <c r="V70" s="84">
        <f>'Projections in Detail'!Y71/'Projections in Detail'!$W22</f>
        <v>2.5716700066766665</v>
      </c>
      <c r="W70" s="84">
        <f>'Projections in Detail'!Z71/'Projections in Detail'!$W22</f>
        <v>3.0882872889598749</v>
      </c>
      <c r="X70" s="84">
        <f>'Projections in Detail'!AA71/'Projections in Detail'!$W22</f>
        <v>3.6006045322586702</v>
      </c>
      <c r="Y70" s="84">
        <f>'Projections in Detail'!AB71/'Projections in Detail'!$W22</f>
        <v>4.2422317324108736</v>
      </c>
      <c r="Z70" s="84">
        <f>'Projections in Detail'!AC71/'Projections in Detail'!$W22</f>
        <v>4.3922440697367984</v>
      </c>
      <c r="AA70" s="84">
        <f>'Projections in Detail'!AD71/'Projections in Detail'!$W22</f>
        <v>4.4686160737394651</v>
      </c>
    </row>
    <row r="71" spans="2:27" ht="15.75" thickBot="1" x14ac:dyDescent="0.3">
      <c r="B71" s="184"/>
      <c r="C71" s="59"/>
      <c r="D71" s="59"/>
      <c r="E71" s="59"/>
      <c r="F71" s="59"/>
      <c r="G71" s="59"/>
      <c r="H71" s="59"/>
      <c r="I71" s="59"/>
      <c r="J71" s="188"/>
      <c r="K71" s="59"/>
      <c r="L71" s="59"/>
      <c r="M71" s="59"/>
      <c r="N71" s="59"/>
      <c r="O71" s="59"/>
      <c r="P71" s="59"/>
      <c r="Q71" s="59"/>
      <c r="R71" s="59"/>
      <c r="S71" s="188"/>
      <c r="T71" s="59"/>
      <c r="U71" s="59"/>
      <c r="V71" s="59"/>
      <c r="W71" s="59"/>
      <c r="X71" s="59"/>
      <c r="Y71" s="59"/>
      <c r="Z71" s="59"/>
      <c r="AA71" s="60"/>
    </row>
  </sheetData>
  <scenarios current="0">
    <scenario name="Fred" count="1" user="Andrew Copus" comment="Created by Andrew Copus on 6/22/2017">
      <inputCells r="K29" val="-10.4191372715456"/>
    </scenario>
  </scenarios>
  <mergeCells count="2">
    <mergeCell ref="J3:Q11"/>
    <mergeCell ref="S3:Z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V51"/>
  <sheetViews>
    <sheetView zoomScale="80" zoomScaleNormal="80" workbookViewId="0">
      <selection activeCell="E2" sqref="E2"/>
    </sheetView>
  </sheetViews>
  <sheetFormatPr defaultColWidth="9.140625" defaultRowHeight="15" x14ac:dyDescent="0.25"/>
  <cols>
    <col min="1" max="1" width="2.85546875" style="1" customWidth="1"/>
    <col min="2" max="2" width="10.42578125" style="1" customWidth="1"/>
    <col min="3" max="3" width="10.7109375" style="1" customWidth="1"/>
    <col min="4" max="4" width="10" style="1" customWidth="1"/>
    <col min="5" max="6" width="10.5703125" style="1" customWidth="1"/>
    <col min="7" max="7" width="11" style="1" customWidth="1"/>
    <col min="8" max="8" width="10.5703125" style="1" customWidth="1"/>
    <col min="9" max="9" width="10" style="1" customWidth="1"/>
    <col min="10" max="10" width="4.7109375" style="1" customWidth="1"/>
    <col min="11" max="11" width="10.28515625" style="1" customWidth="1"/>
    <col min="12" max="12" width="10.140625" style="1" customWidth="1"/>
    <col min="13" max="13" width="10.28515625" style="1" customWidth="1"/>
    <col min="14" max="14" width="10.140625" style="1" customWidth="1"/>
    <col min="15" max="16" width="10.42578125" style="1" customWidth="1"/>
    <col min="17" max="17" width="10.85546875" style="1" customWidth="1"/>
    <col min="18" max="18" width="9.140625" style="1"/>
    <col min="19" max="19" width="3.7109375" style="1" customWidth="1"/>
    <col min="20" max="20" width="4.42578125" style="1" customWidth="1"/>
    <col min="21" max="21" width="8.42578125" style="1" customWidth="1"/>
    <col min="22" max="22" width="8.28515625" style="1" customWidth="1"/>
    <col min="23" max="23" width="6.85546875" style="1" customWidth="1"/>
    <col min="24" max="24" width="7.140625" style="1" customWidth="1"/>
    <col min="25" max="26" width="7.7109375" style="1" customWidth="1"/>
    <col min="27" max="27" width="8.42578125" style="1" customWidth="1"/>
    <col min="28" max="40" width="7.7109375" style="1" customWidth="1"/>
    <col min="41" max="41" width="8.140625" style="1" customWidth="1"/>
    <col min="42" max="42" width="9.140625" style="1"/>
    <col min="43" max="43" width="9.28515625" style="1" customWidth="1"/>
    <col min="44" max="16384" width="9.140625" style="1"/>
  </cols>
  <sheetData>
    <row r="1" spans="2:48" ht="15.75" thickBot="1" x14ac:dyDescent="0.3">
      <c r="AA1" s="82" t="s">
        <v>87</v>
      </c>
      <c r="AB1" s="82"/>
    </row>
    <row r="2" spans="2:48" ht="18.75" x14ac:dyDescent="0.3">
      <c r="B2" s="42" t="s">
        <v>129</v>
      </c>
      <c r="C2" s="45"/>
      <c r="D2" s="45"/>
      <c r="E2" s="44" t="str">
        <f>'Base Year Population'!$B$11</f>
        <v>NORTOPIA</v>
      </c>
      <c r="F2" s="45"/>
      <c r="G2" s="45"/>
      <c r="H2" s="45"/>
      <c r="I2" s="45"/>
      <c r="J2" s="45"/>
      <c r="K2" s="45"/>
      <c r="L2" s="45"/>
      <c r="M2" s="45"/>
      <c r="N2" s="45"/>
      <c r="O2" s="45"/>
      <c r="P2" s="45"/>
      <c r="Q2" s="45"/>
      <c r="R2" s="45"/>
      <c r="S2" s="46"/>
      <c r="U2" s="66" t="s">
        <v>128</v>
      </c>
      <c r="V2" s="45"/>
      <c r="W2" s="45"/>
      <c r="X2" s="46"/>
      <c r="Z2" s="75"/>
      <c r="AA2" s="67"/>
      <c r="AB2" s="67"/>
      <c r="AC2" s="45"/>
      <c r="AD2" s="45" t="s">
        <v>104</v>
      </c>
      <c r="AE2" s="45"/>
      <c r="AF2" s="45"/>
      <c r="AG2" s="45"/>
      <c r="AH2" s="45"/>
      <c r="AI2" s="45"/>
      <c r="AJ2" s="45"/>
      <c r="AK2" s="45"/>
      <c r="AL2" s="45"/>
      <c r="AM2" s="45"/>
      <c r="AN2" s="45"/>
      <c r="AO2" s="45"/>
      <c r="AP2" s="45"/>
      <c r="AQ2" s="45"/>
      <c r="AR2" s="45"/>
      <c r="AS2" s="45"/>
      <c r="AT2" s="45"/>
      <c r="AU2" s="45"/>
      <c r="AV2" s="46"/>
    </row>
    <row r="3" spans="2:48" x14ac:dyDescent="0.25">
      <c r="B3" s="49" t="s">
        <v>0</v>
      </c>
      <c r="C3" s="47" t="s">
        <v>41</v>
      </c>
      <c r="D3" s="47" t="s">
        <v>42</v>
      </c>
      <c r="E3" s="47" t="s">
        <v>43</v>
      </c>
      <c r="F3" s="47" t="s">
        <v>44</v>
      </c>
      <c r="G3" s="47" t="s">
        <v>45</v>
      </c>
      <c r="H3" s="47" t="s">
        <v>46</v>
      </c>
      <c r="I3" s="47" t="s">
        <v>95</v>
      </c>
      <c r="J3" s="4"/>
      <c r="K3" s="47" t="s">
        <v>21</v>
      </c>
      <c r="L3" s="47" t="s">
        <v>41</v>
      </c>
      <c r="M3" s="47" t="s">
        <v>42</v>
      </c>
      <c r="N3" s="47" t="s">
        <v>43</v>
      </c>
      <c r="O3" s="47" t="s">
        <v>44</v>
      </c>
      <c r="P3" s="47" t="s">
        <v>45</v>
      </c>
      <c r="Q3" s="47" t="s">
        <v>46</v>
      </c>
      <c r="R3" s="47" t="s">
        <v>95</v>
      </c>
      <c r="S3" s="48"/>
      <c r="U3" s="51"/>
      <c r="V3" s="54" t="s">
        <v>0</v>
      </c>
      <c r="W3" s="54" t="s">
        <v>21</v>
      </c>
      <c r="X3" s="106"/>
      <c r="Z3" s="51"/>
      <c r="AA3" s="94"/>
      <c r="AB3" s="95" t="s">
        <v>20</v>
      </c>
      <c r="AC3" s="92" t="s">
        <v>1</v>
      </c>
      <c r="AD3" s="92" t="s">
        <v>2</v>
      </c>
      <c r="AE3" s="92" t="s">
        <v>3</v>
      </c>
      <c r="AF3" s="92" t="s">
        <v>4</v>
      </c>
      <c r="AG3" s="92" t="s">
        <v>5</v>
      </c>
      <c r="AH3" s="92" t="s">
        <v>6</v>
      </c>
      <c r="AI3" s="92" t="s">
        <v>7</v>
      </c>
      <c r="AJ3" s="92" t="s">
        <v>8</v>
      </c>
      <c r="AK3" s="92" t="s">
        <v>9</v>
      </c>
      <c r="AL3" s="92" t="s">
        <v>10</v>
      </c>
      <c r="AM3" s="92" t="s">
        <v>11</v>
      </c>
      <c r="AN3" s="92" t="s">
        <v>12</v>
      </c>
      <c r="AO3" s="92" t="s">
        <v>13</v>
      </c>
      <c r="AP3" s="92" t="s">
        <v>14</v>
      </c>
      <c r="AQ3" s="92" t="s">
        <v>15</v>
      </c>
      <c r="AR3" s="92" t="s">
        <v>16</v>
      </c>
      <c r="AS3" s="92" t="s">
        <v>17</v>
      </c>
      <c r="AT3" s="92" t="s">
        <v>18</v>
      </c>
      <c r="AU3" s="93" t="s">
        <v>85</v>
      </c>
      <c r="AV3" s="90"/>
    </row>
    <row r="4" spans="2:48" x14ac:dyDescent="0.25">
      <c r="B4" s="53" t="s">
        <v>1</v>
      </c>
      <c r="C4" s="88"/>
      <c r="D4" s="88"/>
      <c r="E4" s="88"/>
      <c r="F4" s="88"/>
      <c r="G4" s="88"/>
      <c r="H4" s="88"/>
      <c r="I4" s="88"/>
      <c r="J4" s="4"/>
      <c r="K4" s="86" t="s">
        <v>1</v>
      </c>
      <c r="L4" s="88"/>
      <c r="M4" s="88"/>
      <c r="N4" s="88"/>
      <c r="O4" s="88"/>
      <c r="P4" s="88"/>
      <c r="Q4" s="88"/>
      <c r="R4" s="88"/>
      <c r="S4" s="48"/>
      <c r="U4" s="53" t="s">
        <v>1</v>
      </c>
      <c r="V4" s="89"/>
      <c r="W4" s="89"/>
      <c r="X4" s="48"/>
      <c r="Z4" s="51"/>
      <c r="AA4" s="91" t="s">
        <v>1</v>
      </c>
      <c r="AB4" s="91"/>
      <c r="AC4" s="89"/>
      <c r="AD4" s="89"/>
      <c r="AE4" s="89"/>
      <c r="AF4" s="89"/>
      <c r="AG4" s="89"/>
      <c r="AH4" s="89"/>
      <c r="AI4" s="89"/>
      <c r="AJ4" s="89"/>
      <c r="AK4" s="89"/>
      <c r="AL4" s="89"/>
      <c r="AM4" s="89"/>
      <c r="AN4" s="89"/>
      <c r="AO4" s="89"/>
      <c r="AP4" s="89"/>
      <c r="AQ4" s="89"/>
      <c r="AR4" s="89"/>
      <c r="AS4" s="89"/>
      <c r="AT4" s="89"/>
      <c r="AU4" s="89"/>
      <c r="AV4" s="90"/>
    </row>
    <row r="5" spans="2:48" x14ac:dyDescent="0.25">
      <c r="B5" s="53" t="s">
        <v>2</v>
      </c>
      <c r="C5" s="88"/>
      <c r="D5" s="88"/>
      <c r="E5" s="88"/>
      <c r="F5" s="88"/>
      <c r="G5" s="88"/>
      <c r="H5" s="88"/>
      <c r="I5" s="88"/>
      <c r="J5" s="4"/>
      <c r="K5" s="86" t="s">
        <v>2</v>
      </c>
      <c r="L5" s="88"/>
      <c r="M5" s="88"/>
      <c r="N5" s="88"/>
      <c r="O5" s="88"/>
      <c r="P5" s="88"/>
      <c r="Q5" s="88"/>
      <c r="R5" s="88"/>
      <c r="S5" s="48"/>
      <c r="U5" s="53" t="s">
        <v>2</v>
      </c>
      <c r="V5" s="89"/>
      <c r="W5" s="89"/>
      <c r="X5" s="48"/>
      <c r="Z5" s="51"/>
      <c r="AA5" s="92" t="s">
        <v>2</v>
      </c>
      <c r="AB5" s="92"/>
      <c r="AC5" s="89"/>
      <c r="AD5" s="89"/>
      <c r="AE5" s="89"/>
      <c r="AF5" s="89"/>
      <c r="AG5" s="89"/>
      <c r="AH5" s="89"/>
      <c r="AI5" s="89"/>
      <c r="AJ5" s="89"/>
      <c r="AK5" s="89"/>
      <c r="AL5" s="89"/>
      <c r="AM5" s="89"/>
      <c r="AN5" s="89"/>
      <c r="AO5" s="89"/>
      <c r="AP5" s="89"/>
      <c r="AQ5" s="89"/>
      <c r="AR5" s="89"/>
      <c r="AS5" s="89"/>
      <c r="AT5" s="89"/>
      <c r="AU5" s="89"/>
      <c r="AV5" s="48"/>
    </row>
    <row r="6" spans="2:48" x14ac:dyDescent="0.25">
      <c r="B6" s="53" t="s">
        <v>3</v>
      </c>
      <c r="C6" s="88"/>
      <c r="D6" s="88"/>
      <c r="E6" s="88"/>
      <c r="F6" s="88"/>
      <c r="G6" s="88"/>
      <c r="H6" s="88"/>
      <c r="I6" s="88"/>
      <c r="J6" s="4"/>
      <c r="K6" s="86" t="s">
        <v>3</v>
      </c>
      <c r="L6" s="88"/>
      <c r="M6" s="88"/>
      <c r="N6" s="88"/>
      <c r="O6" s="88"/>
      <c r="P6" s="88"/>
      <c r="Q6" s="88"/>
      <c r="R6" s="88"/>
      <c r="S6" s="48"/>
      <c r="U6" s="53" t="s">
        <v>3</v>
      </c>
      <c r="V6" s="89"/>
      <c r="W6" s="89"/>
      <c r="X6" s="48"/>
      <c r="Z6" s="51"/>
      <c r="AA6" s="92" t="s">
        <v>3</v>
      </c>
      <c r="AB6" s="92"/>
      <c r="AC6" s="89"/>
      <c r="AD6" s="89"/>
      <c r="AE6" s="89"/>
      <c r="AF6" s="89"/>
      <c r="AG6" s="89"/>
      <c r="AH6" s="89"/>
      <c r="AI6" s="89"/>
      <c r="AJ6" s="89"/>
      <c r="AK6" s="89"/>
      <c r="AL6" s="89"/>
      <c r="AM6" s="89"/>
      <c r="AN6" s="89"/>
      <c r="AO6" s="89"/>
      <c r="AP6" s="89"/>
      <c r="AQ6" s="89"/>
      <c r="AR6" s="89"/>
      <c r="AS6" s="89"/>
      <c r="AT6" s="89"/>
      <c r="AU6" s="89"/>
      <c r="AV6" s="48"/>
    </row>
    <row r="7" spans="2:48" x14ac:dyDescent="0.25">
      <c r="B7" s="53" t="s">
        <v>4</v>
      </c>
      <c r="C7" s="88"/>
      <c r="D7" s="88">
        <v>5</v>
      </c>
      <c r="E7" s="88"/>
      <c r="F7" s="88"/>
      <c r="G7" s="88"/>
      <c r="H7" s="88"/>
      <c r="I7" s="88"/>
      <c r="J7" s="4"/>
      <c r="K7" s="86" t="s">
        <v>4</v>
      </c>
      <c r="L7" s="88"/>
      <c r="M7" s="88">
        <v>5</v>
      </c>
      <c r="N7" s="88"/>
      <c r="O7" s="88"/>
      <c r="P7" s="88"/>
      <c r="Q7" s="88"/>
      <c r="R7" s="88"/>
      <c r="S7" s="48"/>
      <c r="U7" s="53" t="s">
        <v>4</v>
      </c>
      <c r="V7" s="14">
        <v>0.8</v>
      </c>
      <c r="W7" s="14">
        <v>0.8</v>
      </c>
      <c r="X7" s="48"/>
      <c r="Z7" s="51"/>
      <c r="AA7" s="92" t="s">
        <v>4</v>
      </c>
      <c r="AB7" s="109">
        <f>SUM(AC7:AU7)</f>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48"/>
    </row>
    <row r="8" spans="2:48" x14ac:dyDescent="0.25">
      <c r="B8" s="53" t="s">
        <v>5</v>
      </c>
      <c r="C8" s="88"/>
      <c r="D8" s="88">
        <v>30</v>
      </c>
      <c r="E8" s="88"/>
      <c r="F8" s="88"/>
      <c r="G8" s="88"/>
      <c r="H8" s="88"/>
      <c r="I8" s="88"/>
      <c r="J8" s="4"/>
      <c r="K8" s="86" t="s">
        <v>5</v>
      </c>
      <c r="L8" s="88"/>
      <c r="M8" s="88">
        <v>12</v>
      </c>
      <c r="N8" s="88"/>
      <c r="O8" s="88"/>
      <c r="P8" s="88"/>
      <c r="Q8" s="88"/>
      <c r="R8" s="88"/>
      <c r="S8" s="48"/>
      <c r="U8" s="53" t="s">
        <v>5</v>
      </c>
      <c r="V8" s="14">
        <v>0.95</v>
      </c>
      <c r="W8" s="14">
        <v>0.95</v>
      </c>
      <c r="X8" s="48"/>
      <c r="Z8" s="51"/>
      <c r="AA8" s="92" t="s">
        <v>5</v>
      </c>
      <c r="AB8" s="109">
        <f t="shared" ref="AB8:AB16" si="0">SUM(AC8:AU8)</f>
        <v>59</v>
      </c>
      <c r="AC8" s="2">
        <v>7</v>
      </c>
      <c r="AD8" s="2">
        <v>0</v>
      </c>
      <c r="AE8" s="2">
        <v>0</v>
      </c>
      <c r="AF8" s="2">
        <v>0</v>
      </c>
      <c r="AG8" s="2">
        <v>52</v>
      </c>
      <c r="AH8" s="2">
        <v>0</v>
      </c>
      <c r="AI8" s="2">
        <v>0</v>
      </c>
      <c r="AJ8" s="2">
        <v>0</v>
      </c>
      <c r="AK8" s="2">
        <v>0</v>
      </c>
      <c r="AL8" s="2">
        <v>0</v>
      </c>
      <c r="AM8" s="2">
        <v>0</v>
      </c>
      <c r="AN8" s="2">
        <v>0</v>
      </c>
      <c r="AO8" s="2">
        <v>0</v>
      </c>
      <c r="AP8" s="2">
        <v>0</v>
      </c>
      <c r="AQ8" s="2">
        <v>0</v>
      </c>
      <c r="AR8" s="2">
        <v>0</v>
      </c>
      <c r="AS8" s="2">
        <v>0</v>
      </c>
      <c r="AT8" s="2">
        <v>0</v>
      </c>
      <c r="AU8" s="2">
        <v>0</v>
      </c>
      <c r="AV8" s="48"/>
    </row>
    <row r="9" spans="2:48" x14ac:dyDescent="0.25">
      <c r="B9" s="53" t="s">
        <v>6</v>
      </c>
      <c r="C9" s="88"/>
      <c r="D9" s="88">
        <v>40</v>
      </c>
      <c r="E9" s="88"/>
      <c r="F9" s="88"/>
      <c r="G9" s="88"/>
      <c r="H9" s="88"/>
      <c r="I9" s="88"/>
      <c r="J9" s="4"/>
      <c r="K9" s="86" t="s">
        <v>6</v>
      </c>
      <c r="L9" s="88"/>
      <c r="M9" s="88">
        <v>15</v>
      </c>
      <c r="N9" s="88"/>
      <c r="O9" s="88"/>
      <c r="P9" s="88"/>
      <c r="Q9" s="88"/>
      <c r="R9" s="88"/>
      <c r="S9" s="48"/>
      <c r="U9" s="53" t="s">
        <v>6</v>
      </c>
      <c r="V9" s="14">
        <v>0.95</v>
      </c>
      <c r="W9" s="14">
        <v>0.95</v>
      </c>
      <c r="X9" s="48"/>
      <c r="Z9" s="51"/>
      <c r="AA9" s="92" t="s">
        <v>6</v>
      </c>
      <c r="AB9" s="109">
        <f t="shared" si="0"/>
        <v>70</v>
      </c>
      <c r="AC9" s="2">
        <v>10</v>
      </c>
      <c r="AD9" s="2">
        <v>8</v>
      </c>
      <c r="AE9" s="2">
        <v>0</v>
      </c>
      <c r="AF9" s="2">
        <v>0</v>
      </c>
      <c r="AG9" s="2">
        <v>0</v>
      </c>
      <c r="AH9" s="2">
        <v>52</v>
      </c>
      <c r="AI9" s="2">
        <v>0</v>
      </c>
      <c r="AJ9" s="2">
        <v>0</v>
      </c>
      <c r="AK9" s="2">
        <v>0</v>
      </c>
      <c r="AL9" s="2">
        <v>0</v>
      </c>
      <c r="AM9" s="2">
        <v>0</v>
      </c>
      <c r="AN9" s="2">
        <v>0</v>
      </c>
      <c r="AO9" s="2">
        <v>0</v>
      </c>
      <c r="AP9" s="2">
        <v>0</v>
      </c>
      <c r="AQ9" s="2">
        <v>0</v>
      </c>
      <c r="AR9" s="2">
        <v>0</v>
      </c>
      <c r="AS9" s="2">
        <v>0</v>
      </c>
      <c r="AT9" s="2">
        <v>0</v>
      </c>
      <c r="AU9" s="2">
        <v>0</v>
      </c>
      <c r="AV9" s="48"/>
    </row>
    <row r="10" spans="2:48" x14ac:dyDescent="0.25">
      <c r="B10" s="53" t="s">
        <v>7</v>
      </c>
      <c r="C10" s="88"/>
      <c r="D10" s="88">
        <v>45</v>
      </c>
      <c r="E10" s="88"/>
      <c r="F10" s="88"/>
      <c r="G10" s="88"/>
      <c r="H10" s="88"/>
      <c r="I10" s="88"/>
      <c r="J10" s="4"/>
      <c r="K10" s="86" t="s">
        <v>7</v>
      </c>
      <c r="L10" s="88"/>
      <c r="M10" s="88">
        <v>15</v>
      </c>
      <c r="N10" s="88"/>
      <c r="O10" s="88"/>
      <c r="P10" s="88"/>
      <c r="Q10" s="88"/>
      <c r="R10" s="88"/>
      <c r="S10" s="48"/>
      <c r="U10" s="53" t="s">
        <v>7</v>
      </c>
      <c r="V10" s="14">
        <v>0.95</v>
      </c>
      <c r="W10" s="14">
        <v>0.95</v>
      </c>
      <c r="X10" s="48"/>
      <c r="Z10" s="51"/>
      <c r="AA10" s="92" t="s">
        <v>7</v>
      </c>
      <c r="AB10" s="109">
        <f t="shared" si="0"/>
        <v>80</v>
      </c>
      <c r="AC10" s="2">
        <v>10</v>
      </c>
      <c r="AD10" s="2">
        <v>10</v>
      </c>
      <c r="AE10" s="2">
        <v>8</v>
      </c>
      <c r="AF10" s="2">
        <v>0</v>
      </c>
      <c r="AG10" s="2">
        <v>0</v>
      </c>
      <c r="AH10" s="2">
        <v>0</v>
      </c>
      <c r="AI10" s="2">
        <v>52</v>
      </c>
      <c r="AJ10" s="2">
        <v>0</v>
      </c>
      <c r="AK10" s="2">
        <v>0</v>
      </c>
      <c r="AL10" s="2">
        <v>0</v>
      </c>
      <c r="AM10" s="2">
        <v>0</v>
      </c>
      <c r="AN10" s="2">
        <v>0</v>
      </c>
      <c r="AO10" s="2">
        <v>0</v>
      </c>
      <c r="AP10" s="2">
        <v>0</v>
      </c>
      <c r="AQ10" s="2">
        <v>0</v>
      </c>
      <c r="AR10" s="2">
        <v>0</v>
      </c>
      <c r="AS10" s="2">
        <v>0</v>
      </c>
      <c r="AT10" s="2">
        <v>0</v>
      </c>
      <c r="AU10" s="2">
        <v>0</v>
      </c>
      <c r="AV10" s="48"/>
    </row>
    <row r="11" spans="2:48" x14ac:dyDescent="0.25">
      <c r="B11" s="53" t="s">
        <v>8</v>
      </c>
      <c r="C11" s="88"/>
      <c r="D11" s="88">
        <v>45</v>
      </c>
      <c r="E11" s="88"/>
      <c r="F11" s="88"/>
      <c r="G11" s="88"/>
      <c r="H11" s="88"/>
      <c r="I11" s="88"/>
      <c r="J11" s="4"/>
      <c r="K11" s="86" t="s">
        <v>8</v>
      </c>
      <c r="L11" s="88"/>
      <c r="M11" s="88">
        <v>15</v>
      </c>
      <c r="N11" s="88"/>
      <c r="O11" s="88"/>
      <c r="P11" s="88"/>
      <c r="Q11" s="88"/>
      <c r="R11" s="88"/>
      <c r="S11" s="48"/>
      <c r="U11" s="53" t="s">
        <v>8</v>
      </c>
      <c r="V11" s="14">
        <v>0.95</v>
      </c>
      <c r="W11" s="14">
        <v>0.95</v>
      </c>
      <c r="X11" s="48"/>
      <c r="Z11" s="51"/>
      <c r="AA11" s="92" t="s">
        <v>8</v>
      </c>
      <c r="AB11" s="109">
        <f t="shared" si="0"/>
        <v>87</v>
      </c>
      <c r="AC11" s="2">
        <v>7</v>
      </c>
      <c r="AD11" s="2">
        <v>10</v>
      </c>
      <c r="AE11" s="2">
        <v>10</v>
      </c>
      <c r="AF11" s="2">
        <v>8</v>
      </c>
      <c r="AG11" s="2">
        <v>0</v>
      </c>
      <c r="AH11" s="2">
        <v>0</v>
      </c>
      <c r="AI11" s="2">
        <v>0</v>
      </c>
      <c r="AJ11" s="2">
        <v>52</v>
      </c>
      <c r="AK11" s="2">
        <v>0</v>
      </c>
      <c r="AL11" s="2">
        <v>0</v>
      </c>
      <c r="AM11" s="2">
        <v>0</v>
      </c>
      <c r="AN11" s="2">
        <v>0</v>
      </c>
      <c r="AO11" s="2">
        <v>0</v>
      </c>
      <c r="AP11" s="2">
        <v>0</v>
      </c>
      <c r="AQ11" s="2">
        <v>0</v>
      </c>
      <c r="AR11" s="2">
        <v>0</v>
      </c>
      <c r="AS11" s="2">
        <v>0</v>
      </c>
      <c r="AT11" s="2">
        <v>0</v>
      </c>
      <c r="AU11" s="2">
        <v>0</v>
      </c>
      <c r="AV11" s="48"/>
    </row>
    <row r="12" spans="2:48" x14ac:dyDescent="0.25">
      <c r="B12" s="53" t="s">
        <v>9</v>
      </c>
      <c r="C12" s="88"/>
      <c r="D12" s="88">
        <v>45</v>
      </c>
      <c r="E12" s="88"/>
      <c r="F12" s="88"/>
      <c r="G12" s="88"/>
      <c r="H12" s="88"/>
      <c r="I12" s="88"/>
      <c r="J12" s="4"/>
      <c r="K12" s="86" t="s">
        <v>9</v>
      </c>
      <c r="L12" s="88"/>
      <c r="M12" s="88">
        <v>10</v>
      </c>
      <c r="N12" s="88"/>
      <c r="O12" s="88"/>
      <c r="P12" s="88"/>
      <c r="Q12" s="88"/>
      <c r="R12" s="88"/>
      <c r="S12" s="48"/>
      <c r="U12" s="53" t="s">
        <v>9</v>
      </c>
      <c r="V12" s="14">
        <v>0.95</v>
      </c>
      <c r="W12" s="14">
        <v>0.95</v>
      </c>
      <c r="X12" s="48"/>
      <c r="Z12" s="51"/>
      <c r="AA12" s="92" t="s">
        <v>9</v>
      </c>
      <c r="AB12" s="109">
        <f t="shared" si="0"/>
        <v>84</v>
      </c>
      <c r="AC12" s="2">
        <v>0</v>
      </c>
      <c r="AD12" s="2">
        <v>8</v>
      </c>
      <c r="AE12" s="2">
        <v>10</v>
      </c>
      <c r="AF12" s="2">
        <v>10</v>
      </c>
      <c r="AG12" s="2">
        <v>4</v>
      </c>
      <c r="AH12" s="2">
        <v>0</v>
      </c>
      <c r="AI12" s="2">
        <v>0</v>
      </c>
      <c r="AJ12" s="2">
        <v>0</v>
      </c>
      <c r="AK12" s="2">
        <v>52</v>
      </c>
      <c r="AL12" s="2">
        <v>0</v>
      </c>
      <c r="AM12" s="2">
        <v>0</v>
      </c>
      <c r="AN12" s="2">
        <v>0</v>
      </c>
      <c r="AO12" s="2">
        <v>0</v>
      </c>
      <c r="AP12" s="2">
        <v>0</v>
      </c>
      <c r="AQ12" s="2">
        <v>0</v>
      </c>
      <c r="AR12" s="2">
        <v>0</v>
      </c>
      <c r="AS12" s="2">
        <v>0</v>
      </c>
      <c r="AT12" s="2">
        <v>0</v>
      </c>
      <c r="AU12" s="2">
        <v>0</v>
      </c>
      <c r="AV12" s="48"/>
    </row>
    <row r="13" spans="2:48" x14ac:dyDescent="0.25">
      <c r="B13" s="53" t="s">
        <v>10</v>
      </c>
      <c r="C13" s="88"/>
      <c r="D13" s="88">
        <v>55</v>
      </c>
      <c r="E13" s="88"/>
      <c r="F13" s="88"/>
      <c r="G13" s="88"/>
      <c r="H13" s="88"/>
      <c r="I13" s="88"/>
      <c r="J13" s="4"/>
      <c r="K13" s="86" t="s">
        <v>10</v>
      </c>
      <c r="L13" s="88"/>
      <c r="M13" s="88">
        <v>10</v>
      </c>
      <c r="N13" s="88"/>
      <c r="O13" s="88"/>
      <c r="P13" s="88"/>
      <c r="Q13" s="88"/>
      <c r="R13" s="88"/>
      <c r="S13" s="48"/>
      <c r="U13" s="53" t="s">
        <v>10</v>
      </c>
      <c r="V13" s="14">
        <v>0.9</v>
      </c>
      <c r="W13" s="14">
        <v>0.9</v>
      </c>
      <c r="X13" s="48"/>
      <c r="Z13" s="51"/>
      <c r="AA13" s="92" t="s">
        <v>10</v>
      </c>
      <c r="AB13" s="109">
        <f t="shared" si="0"/>
        <v>51</v>
      </c>
      <c r="AC13" s="2">
        <v>0</v>
      </c>
      <c r="AD13" s="2">
        <v>0</v>
      </c>
      <c r="AE13" s="2">
        <v>7</v>
      </c>
      <c r="AF13" s="2">
        <v>7</v>
      </c>
      <c r="AG13" s="2">
        <v>3</v>
      </c>
      <c r="AH13" s="2">
        <v>0</v>
      </c>
      <c r="AI13" s="2">
        <v>0</v>
      </c>
      <c r="AJ13" s="2">
        <v>0</v>
      </c>
      <c r="AK13" s="2">
        <v>0</v>
      </c>
      <c r="AL13" s="2">
        <v>34</v>
      </c>
      <c r="AM13" s="2">
        <v>0</v>
      </c>
      <c r="AN13" s="2">
        <v>0</v>
      </c>
      <c r="AO13" s="2">
        <v>0</v>
      </c>
      <c r="AP13" s="2">
        <v>0</v>
      </c>
      <c r="AQ13" s="2">
        <v>0</v>
      </c>
      <c r="AR13" s="2">
        <v>0</v>
      </c>
      <c r="AS13" s="2">
        <v>0</v>
      </c>
      <c r="AT13" s="2">
        <v>0</v>
      </c>
      <c r="AU13" s="2">
        <v>0</v>
      </c>
      <c r="AV13" s="48"/>
    </row>
    <row r="14" spans="2:48" x14ac:dyDescent="0.25">
      <c r="B14" s="53" t="s">
        <v>11</v>
      </c>
      <c r="C14" s="88"/>
      <c r="D14" s="88">
        <v>50</v>
      </c>
      <c r="E14" s="88"/>
      <c r="F14" s="88"/>
      <c r="G14" s="88"/>
      <c r="H14" s="88"/>
      <c r="I14" s="88"/>
      <c r="J14" s="4"/>
      <c r="K14" s="86" t="s">
        <v>11</v>
      </c>
      <c r="L14" s="88"/>
      <c r="M14" s="88">
        <v>10</v>
      </c>
      <c r="N14" s="88"/>
      <c r="O14" s="88"/>
      <c r="P14" s="88"/>
      <c r="Q14" s="88"/>
      <c r="R14" s="88"/>
      <c r="S14" s="48"/>
      <c r="U14" s="53" t="s">
        <v>11</v>
      </c>
      <c r="V14" s="14">
        <v>0.85</v>
      </c>
      <c r="W14" s="14">
        <v>0.85</v>
      </c>
      <c r="X14" s="48"/>
      <c r="Z14" s="51"/>
      <c r="AA14" s="92" t="s">
        <v>11</v>
      </c>
      <c r="AB14" s="109">
        <f t="shared" si="0"/>
        <v>39</v>
      </c>
      <c r="AC14" s="2">
        <v>0</v>
      </c>
      <c r="AD14" s="2">
        <v>0</v>
      </c>
      <c r="AE14" s="2">
        <v>0</v>
      </c>
      <c r="AF14" s="2">
        <v>5</v>
      </c>
      <c r="AG14" s="2">
        <v>0</v>
      </c>
      <c r="AH14" s="2">
        <v>0</v>
      </c>
      <c r="AI14" s="2">
        <v>0</v>
      </c>
      <c r="AJ14" s="2">
        <v>0</v>
      </c>
      <c r="AK14" s="2">
        <v>0</v>
      </c>
      <c r="AL14" s="2">
        <v>0</v>
      </c>
      <c r="AM14" s="2">
        <v>34</v>
      </c>
      <c r="AN14" s="2">
        <v>0</v>
      </c>
      <c r="AO14" s="2">
        <v>0</v>
      </c>
      <c r="AP14" s="2">
        <v>0</v>
      </c>
      <c r="AQ14" s="2">
        <v>0</v>
      </c>
      <c r="AR14" s="2">
        <v>0</v>
      </c>
      <c r="AS14" s="2">
        <v>0</v>
      </c>
      <c r="AT14" s="2">
        <v>0</v>
      </c>
      <c r="AU14" s="2">
        <v>0</v>
      </c>
      <c r="AV14" s="48"/>
    </row>
    <row r="15" spans="2:48" x14ac:dyDescent="0.25">
      <c r="B15" s="53" t="s">
        <v>12</v>
      </c>
      <c r="C15" s="88"/>
      <c r="D15" s="88">
        <v>50</v>
      </c>
      <c r="E15" s="88"/>
      <c r="F15" s="88"/>
      <c r="G15" s="88"/>
      <c r="H15" s="88"/>
      <c r="I15" s="88"/>
      <c r="J15" s="4"/>
      <c r="K15" s="86" t="s">
        <v>12</v>
      </c>
      <c r="L15" s="88"/>
      <c r="M15" s="88">
        <v>5</v>
      </c>
      <c r="N15" s="88"/>
      <c r="O15" s="88"/>
      <c r="P15" s="88"/>
      <c r="Q15" s="88"/>
      <c r="R15" s="88"/>
      <c r="S15" s="48"/>
      <c r="U15" s="53" t="s">
        <v>12</v>
      </c>
      <c r="V15" s="14">
        <v>0.8</v>
      </c>
      <c r="W15" s="14">
        <v>0.8</v>
      </c>
      <c r="X15" s="48"/>
      <c r="Z15" s="51"/>
      <c r="AA15" s="92" t="s">
        <v>12</v>
      </c>
      <c r="AB15" s="109">
        <f t="shared" si="0"/>
        <v>35</v>
      </c>
      <c r="AC15" s="2">
        <v>0</v>
      </c>
      <c r="AD15" s="2">
        <v>0</v>
      </c>
      <c r="AE15" s="2">
        <v>0</v>
      </c>
      <c r="AF15" s="2">
        <v>0</v>
      </c>
      <c r="AG15" s="2">
        <v>0</v>
      </c>
      <c r="AH15" s="2">
        <v>0</v>
      </c>
      <c r="AI15" s="2">
        <v>0</v>
      </c>
      <c r="AJ15" s="2">
        <v>0</v>
      </c>
      <c r="AK15" s="2">
        <v>0</v>
      </c>
      <c r="AL15" s="2">
        <v>0</v>
      </c>
      <c r="AM15" s="2">
        <v>0</v>
      </c>
      <c r="AN15" s="2">
        <v>35</v>
      </c>
      <c r="AO15" s="2">
        <v>0</v>
      </c>
      <c r="AP15" s="2">
        <v>0</v>
      </c>
      <c r="AQ15" s="2">
        <v>0</v>
      </c>
      <c r="AR15" s="2">
        <v>0</v>
      </c>
      <c r="AS15" s="2">
        <v>0</v>
      </c>
      <c r="AT15" s="2">
        <v>0</v>
      </c>
      <c r="AU15" s="2">
        <v>0</v>
      </c>
      <c r="AV15" s="48"/>
    </row>
    <row r="16" spans="2:48" x14ac:dyDescent="0.25">
      <c r="B16" s="53" t="s">
        <v>13</v>
      </c>
      <c r="C16" s="88"/>
      <c r="D16" s="88">
        <v>35</v>
      </c>
      <c r="E16" s="88"/>
      <c r="F16" s="88"/>
      <c r="G16" s="88"/>
      <c r="H16" s="88"/>
      <c r="I16" s="88"/>
      <c r="J16" s="4"/>
      <c r="K16" s="86" t="s">
        <v>13</v>
      </c>
      <c r="L16" s="88"/>
      <c r="M16" s="88">
        <v>3</v>
      </c>
      <c r="N16" s="88"/>
      <c r="O16" s="88"/>
      <c r="P16" s="88"/>
      <c r="Q16" s="88"/>
      <c r="R16" s="88"/>
      <c r="S16" s="48"/>
      <c r="U16" s="53" t="s">
        <v>13</v>
      </c>
      <c r="V16" s="14">
        <v>0.8</v>
      </c>
      <c r="W16" s="14">
        <v>0.75</v>
      </c>
      <c r="X16" s="48"/>
      <c r="Z16" s="51"/>
      <c r="AA16" s="92" t="s">
        <v>13</v>
      </c>
      <c r="AB16" s="109">
        <f t="shared" si="0"/>
        <v>35</v>
      </c>
      <c r="AC16" s="2">
        <v>0</v>
      </c>
      <c r="AD16" s="2">
        <v>0</v>
      </c>
      <c r="AE16" s="2">
        <v>0</v>
      </c>
      <c r="AF16" s="2">
        <v>0</v>
      </c>
      <c r="AG16" s="2">
        <v>0</v>
      </c>
      <c r="AH16" s="2">
        <v>0</v>
      </c>
      <c r="AI16" s="2">
        <v>0</v>
      </c>
      <c r="AJ16" s="2">
        <v>0</v>
      </c>
      <c r="AK16" s="2">
        <v>0</v>
      </c>
      <c r="AL16" s="2">
        <v>0</v>
      </c>
      <c r="AM16" s="2">
        <v>0</v>
      </c>
      <c r="AN16" s="2">
        <v>0</v>
      </c>
      <c r="AO16" s="2">
        <v>35</v>
      </c>
      <c r="AP16" s="2">
        <v>0</v>
      </c>
      <c r="AQ16" s="2">
        <v>0</v>
      </c>
      <c r="AR16" s="2">
        <v>0</v>
      </c>
      <c r="AS16" s="2">
        <v>0</v>
      </c>
      <c r="AT16" s="2">
        <v>0</v>
      </c>
      <c r="AU16" s="2">
        <v>0</v>
      </c>
      <c r="AV16" s="48"/>
    </row>
    <row r="17" spans="2:48" x14ac:dyDescent="0.25">
      <c r="B17" s="53" t="s">
        <v>14</v>
      </c>
      <c r="C17" s="88"/>
      <c r="D17" s="88"/>
      <c r="E17" s="88"/>
      <c r="F17" s="88"/>
      <c r="G17" s="88"/>
      <c r="H17" s="88"/>
      <c r="I17" s="88"/>
      <c r="J17" s="4"/>
      <c r="K17" s="86" t="s">
        <v>14</v>
      </c>
      <c r="L17" s="88"/>
      <c r="M17" s="88"/>
      <c r="N17" s="88"/>
      <c r="O17" s="88"/>
      <c r="P17" s="88"/>
      <c r="Q17" s="88"/>
      <c r="R17" s="88"/>
      <c r="S17" s="48"/>
      <c r="U17" s="53" t="s">
        <v>14</v>
      </c>
      <c r="V17" s="89"/>
      <c r="W17" s="89"/>
      <c r="X17" s="48"/>
      <c r="Z17" s="51"/>
      <c r="AA17" s="92" t="s">
        <v>14</v>
      </c>
      <c r="AB17" s="92"/>
      <c r="AC17" s="89"/>
      <c r="AD17" s="89"/>
      <c r="AE17" s="89"/>
      <c r="AF17" s="89"/>
      <c r="AG17" s="89"/>
      <c r="AH17" s="89"/>
      <c r="AI17" s="89"/>
      <c r="AJ17" s="89"/>
      <c r="AK17" s="89"/>
      <c r="AL17" s="89"/>
      <c r="AM17" s="89"/>
      <c r="AN17" s="89"/>
      <c r="AO17" s="89"/>
      <c r="AP17" s="89"/>
      <c r="AQ17" s="89"/>
      <c r="AR17" s="89"/>
      <c r="AS17" s="89"/>
      <c r="AT17" s="89"/>
      <c r="AU17" s="89"/>
      <c r="AV17" s="48"/>
    </row>
    <row r="18" spans="2:48" x14ac:dyDescent="0.25">
      <c r="B18" s="53" t="s">
        <v>15</v>
      </c>
      <c r="C18" s="88"/>
      <c r="D18" s="88"/>
      <c r="E18" s="88"/>
      <c r="F18" s="88"/>
      <c r="G18" s="88"/>
      <c r="H18" s="88"/>
      <c r="I18" s="88"/>
      <c r="J18" s="4"/>
      <c r="K18" s="86" t="s">
        <v>15</v>
      </c>
      <c r="L18" s="88"/>
      <c r="M18" s="88"/>
      <c r="N18" s="88"/>
      <c r="O18" s="88"/>
      <c r="P18" s="88"/>
      <c r="Q18" s="88"/>
      <c r="R18" s="88"/>
      <c r="S18" s="48"/>
      <c r="U18" s="53" t="s">
        <v>15</v>
      </c>
      <c r="V18" s="89"/>
      <c r="W18" s="89"/>
      <c r="X18" s="48"/>
      <c r="Z18" s="51"/>
      <c r="AA18" s="92" t="s">
        <v>15</v>
      </c>
      <c r="AB18" s="92"/>
      <c r="AC18" s="89"/>
      <c r="AD18" s="89"/>
      <c r="AE18" s="89"/>
      <c r="AF18" s="89"/>
      <c r="AG18" s="89"/>
      <c r="AH18" s="89"/>
      <c r="AI18" s="89"/>
      <c r="AJ18" s="89"/>
      <c r="AK18" s="89"/>
      <c r="AL18" s="89"/>
      <c r="AM18" s="89"/>
      <c r="AN18" s="89"/>
      <c r="AO18" s="89"/>
      <c r="AP18" s="89"/>
      <c r="AQ18" s="89"/>
      <c r="AR18" s="89"/>
      <c r="AS18" s="89"/>
      <c r="AT18" s="89"/>
      <c r="AU18" s="89"/>
      <c r="AV18" s="48"/>
    </row>
    <row r="19" spans="2:48" x14ac:dyDescent="0.25">
      <c r="B19" s="53" t="s">
        <v>16</v>
      </c>
      <c r="C19" s="88"/>
      <c r="D19" s="88"/>
      <c r="E19" s="88"/>
      <c r="F19" s="88"/>
      <c r="G19" s="88"/>
      <c r="H19" s="88"/>
      <c r="I19" s="88"/>
      <c r="J19" s="4"/>
      <c r="K19" s="86" t="s">
        <v>16</v>
      </c>
      <c r="L19" s="88"/>
      <c r="M19" s="88"/>
      <c r="N19" s="88"/>
      <c r="O19" s="88"/>
      <c r="P19" s="88"/>
      <c r="Q19" s="88"/>
      <c r="R19" s="88"/>
      <c r="S19" s="48"/>
      <c r="U19" s="53" t="s">
        <v>16</v>
      </c>
      <c r="V19" s="89"/>
      <c r="W19" s="89"/>
      <c r="X19" s="48"/>
      <c r="Z19" s="51"/>
      <c r="AA19" s="92" t="s">
        <v>16</v>
      </c>
      <c r="AB19" s="92"/>
      <c r="AC19" s="89"/>
      <c r="AD19" s="89"/>
      <c r="AE19" s="89"/>
      <c r="AF19" s="89"/>
      <c r="AG19" s="89"/>
      <c r="AH19" s="89"/>
      <c r="AI19" s="89"/>
      <c r="AJ19" s="89"/>
      <c r="AK19" s="89"/>
      <c r="AL19" s="89"/>
      <c r="AM19" s="89"/>
      <c r="AN19" s="89"/>
      <c r="AO19" s="89"/>
      <c r="AP19" s="89"/>
      <c r="AQ19" s="89"/>
      <c r="AR19" s="89"/>
      <c r="AS19" s="89"/>
      <c r="AT19" s="89"/>
      <c r="AU19" s="89"/>
      <c r="AV19" s="48"/>
    </row>
    <row r="20" spans="2:48" x14ac:dyDescent="0.25">
      <c r="B20" s="53" t="s">
        <v>17</v>
      </c>
      <c r="C20" s="88"/>
      <c r="D20" s="88"/>
      <c r="E20" s="88"/>
      <c r="F20" s="88"/>
      <c r="G20" s="88"/>
      <c r="H20" s="88"/>
      <c r="I20" s="88"/>
      <c r="J20" s="4"/>
      <c r="K20" s="86" t="s">
        <v>17</v>
      </c>
      <c r="L20" s="88"/>
      <c r="M20" s="88"/>
      <c r="N20" s="88"/>
      <c r="O20" s="88"/>
      <c r="P20" s="88"/>
      <c r="Q20" s="88"/>
      <c r="R20" s="88"/>
      <c r="S20" s="48"/>
      <c r="U20" s="53" t="s">
        <v>17</v>
      </c>
      <c r="V20" s="89"/>
      <c r="W20" s="89"/>
      <c r="X20" s="48"/>
      <c r="Z20" s="51"/>
      <c r="AA20" s="92" t="s">
        <v>17</v>
      </c>
      <c r="AB20" s="92"/>
      <c r="AC20" s="89"/>
      <c r="AD20" s="89"/>
      <c r="AE20" s="89"/>
      <c r="AF20" s="89"/>
      <c r="AG20" s="89"/>
      <c r="AH20" s="89"/>
      <c r="AI20" s="89"/>
      <c r="AJ20" s="89"/>
      <c r="AK20" s="89"/>
      <c r="AL20" s="89"/>
      <c r="AM20" s="89"/>
      <c r="AN20" s="89"/>
      <c r="AO20" s="89"/>
      <c r="AP20" s="89"/>
      <c r="AQ20" s="89"/>
      <c r="AR20" s="89"/>
      <c r="AS20" s="89"/>
      <c r="AT20" s="89"/>
      <c r="AU20" s="89"/>
      <c r="AV20" s="48"/>
    </row>
    <row r="21" spans="2:48" x14ac:dyDescent="0.25">
      <c r="B21" s="53" t="s">
        <v>18</v>
      </c>
      <c r="C21" s="88"/>
      <c r="D21" s="88"/>
      <c r="E21" s="88"/>
      <c r="F21" s="88"/>
      <c r="G21" s="88"/>
      <c r="H21" s="88"/>
      <c r="I21" s="88"/>
      <c r="J21" s="4"/>
      <c r="K21" s="86" t="s">
        <v>18</v>
      </c>
      <c r="L21" s="88"/>
      <c r="M21" s="88"/>
      <c r="N21" s="88"/>
      <c r="O21" s="88"/>
      <c r="P21" s="88"/>
      <c r="Q21" s="88"/>
      <c r="R21" s="88"/>
      <c r="S21" s="48"/>
      <c r="U21" s="53" t="s">
        <v>18</v>
      </c>
      <c r="V21" s="89"/>
      <c r="W21" s="89"/>
      <c r="X21" s="48"/>
      <c r="Z21" s="51"/>
      <c r="AA21" s="92" t="s">
        <v>18</v>
      </c>
      <c r="AB21" s="92"/>
      <c r="AC21" s="89"/>
      <c r="AD21" s="89"/>
      <c r="AE21" s="89"/>
      <c r="AF21" s="89"/>
      <c r="AG21" s="89"/>
      <c r="AH21" s="89"/>
      <c r="AI21" s="89"/>
      <c r="AJ21" s="89"/>
      <c r="AK21" s="89"/>
      <c r="AL21" s="89"/>
      <c r="AM21" s="89"/>
      <c r="AN21" s="89"/>
      <c r="AO21" s="89"/>
      <c r="AP21" s="89"/>
      <c r="AQ21" s="89"/>
      <c r="AR21" s="89"/>
      <c r="AS21" s="89"/>
      <c r="AT21" s="89"/>
      <c r="AU21" s="89"/>
      <c r="AV21" s="48"/>
    </row>
    <row r="22" spans="2:48" x14ac:dyDescent="0.25">
      <c r="B22" s="55" t="s">
        <v>19</v>
      </c>
      <c r="C22" s="88"/>
      <c r="D22" s="88"/>
      <c r="E22" s="88"/>
      <c r="F22" s="88"/>
      <c r="G22" s="88"/>
      <c r="H22" s="88"/>
      <c r="I22" s="88"/>
      <c r="J22" s="4"/>
      <c r="K22" s="87" t="s">
        <v>19</v>
      </c>
      <c r="L22" s="88"/>
      <c r="M22" s="88"/>
      <c r="N22" s="88"/>
      <c r="O22" s="88"/>
      <c r="P22" s="88"/>
      <c r="Q22" s="88"/>
      <c r="R22" s="88"/>
      <c r="S22" s="48"/>
      <c r="U22" s="107" t="s">
        <v>86</v>
      </c>
      <c r="V22" s="89"/>
      <c r="W22" s="89"/>
      <c r="X22" s="48"/>
      <c r="Z22" s="51"/>
      <c r="AA22" s="93" t="s">
        <v>86</v>
      </c>
      <c r="AB22" s="93"/>
      <c r="AC22" s="89"/>
      <c r="AD22" s="89"/>
      <c r="AE22" s="89"/>
      <c r="AF22" s="89"/>
      <c r="AG22" s="89"/>
      <c r="AH22" s="89"/>
      <c r="AI22" s="89"/>
      <c r="AJ22" s="89"/>
      <c r="AK22" s="89"/>
      <c r="AL22" s="89"/>
      <c r="AM22" s="89"/>
      <c r="AN22" s="89"/>
      <c r="AO22" s="89"/>
      <c r="AP22" s="89"/>
      <c r="AQ22" s="89"/>
      <c r="AR22" s="89"/>
      <c r="AS22" s="89"/>
      <c r="AT22" s="89"/>
      <c r="AU22" s="89"/>
      <c r="AV22" s="90"/>
    </row>
    <row r="23" spans="2:48" x14ac:dyDescent="0.25">
      <c r="B23" s="55" t="s">
        <v>20</v>
      </c>
      <c r="C23" s="4">
        <f>SUM(C7:C22)</f>
        <v>0</v>
      </c>
      <c r="D23" s="4">
        <f t="shared" ref="D23:I23" si="1">SUM(D7:D22)</f>
        <v>400</v>
      </c>
      <c r="E23" s="4">
        <f t="shared" si="1"/>
        <v>0</v>
      </c>
      <c r="F23" s="4">
        <f t="shared" si="1"/>
        <v>0</v>
      </c>
      <c r="G23" s="4">
        <f t="shared" si="1"/>
        <v>0</v>
      </c>
      <c r="H23" s="4">
        <f t="shared" si="1"/>
        <v>0</v>
      </c>
      <c r="I23" s="4">
        <f t="shared" si="1"/>
        <v>0</v>
      </c>
      <c r="J23" s="4"/>
      <c r="K23" s="56"/>
      <c r="L23" s="4">
        <f>SUM(L7:L22)</f>
        <v>0</v>
      </c>
      <c r="M23" s="4">
        <f t="shared" ref="M23:R23" si="2">SUM(M7:M22)</f>
        <v>100</v>
      </c>
      <c r="N23" s="4">
        <f t="shared" si="2"/>
        <v>0</v>
      </c>
      <c r="O23" s="4">
        <f t="shared" si="2"/>
        <v>0</v>
      </c>
      <c r="P23" s="4">
        <f t="shared" si="2"/>
        <v>0</v>
      </c>
      <c r="Q23" s="4">
        <f t="shared" si="2"/>
        <v>0</v>
      </c>
      <c r="R23" s="4">
        <f t="shared" si="2"/>
        <v>0</v>
      </c>
      <c r="S23" s="48"/>
      <c r="U23" s="51"/>
      <c r="V23" s="4"/>
      <c r="W23" s="4"/>
      <c r="X23" s="48"/>
      <c r="Z23" s="51"/>
      <c r="AA23" s="56" t="s">
        <v>93</v>
      </c>
      <c r="AB23" s="56"/>
      <c r="AC23" s="98">
        <f>SUM(AC4:AC22)</f>
        <v>34</v>
      </c>
      <c r="AD23" s="98">
        <f t="shared" ref="AD23:AU23" si="3">SUM(AD4:AD22)</f>
        <v>36</v>
      </c>
      <c r="AE23" s="98">
        <f t="shared" si="3"/>
        <v>35</v>
      </c>
      <c r="AF23" s="98">
        <f t="shared" si="3"/>
        <v>30</v>
      </c>
      <c r="AG23" s="98">
        <f t="shared" si="3"/>
        <v>59</v>
      </c>
      <c r="AH23" s="98">
        <f t="shared" si="3"/>
        <v>52</v>
      </c>
      <c r="AI23" s="98">
        <f t="shared" si="3"/>
        <v>52</v>
      </c>
      <c r="AJ23" s="98">
        <f t="shared" si="3"/>
        <v>52</v>
      </c>
      <c r="AK23" s="98">
        <f t="shared" si="3"/>
        <v>52</v>
      </c>
      <c r="AL23" s="98">
        <f t="shared" si="3"/>
        <v>34</v>
      </c>
      <c r="AM23" s="98">
        <f t="shared" si="3"/>
        <v>34</v>
      </c>
      <c r="AN23" s="98">
        <f t="shared" si="3"/>
        <v>35</v>
      </c>
      <c r="AO23" s="98">
        <f t="shared" si="3"/>
        <v>35</v>
      </c>
      <c r="AP23" s="98">
        <f t="shared" si="3"/>
        <v>0</v>
      </c>
      <c r="AQ23" s="98">
        <f t="shared" si="3"/>
        <v>0</v>
      </c>
      <c r="AR23" s="98">
        <f t="shared" si="3"/>
        <v>0</v>
      </c>
      <c r="AS23" s="98">
        <f t="shared" si="3"/>
        <v>0</v>
      </c>
      <c r="AT23" s="98">
        <f t="shared" si="3"/>
        <v>0</v>
      </c>
      <c r="AU23" s="98">
        <f t="shared" si="3"/>
        <v>0</v>
      </c>
      <c r="AV23" s="48"/>
    </row>
    <row r="24" spans="2:48" ht="15.75" thickBot="1" x14ac:dyDescent="0.3">
      <c r="B24" s="55"/>
      <c r="C24" s="47" t="s">
        <v>84</v>
      </c>
      <c r="D24" s="97">
        <f>SUM(C23:I23)+SUM(L23:R23)</f>
        <v>500</v>
      </c>
      <c r="E24" s="82"/>
      <c r="F24" s="47"/>
      <c r="G24" s="100" t="s">
        <v>90</v>
      </c>
      <c r="H24" s="101">
        <f>SUM(C48:R48)</f>
        <v>450.15</v>
      </c>
      <c r="I24" s="82"/>
      <c r="J24" s="82"/>
      <c r="K24" s="102"/>
      <c r="L24" s="103" t="s">
        <v>91</v>
      </c>
      <c r="M24" s="104">
        <f>SUM(V48:AK48)</f>
        <v>274.9085</v>
      </c>
      <c r="N24" s="82"/>
      <c r="O24" s="82"/>
      <c r="Q24" s="105" t="s">
        <v>92</v>
      </c>
      <c r="R24" s="101">
        <f>H24+M24</f>
        <v>725.05849999999998</v>
      </c>
      <c r="S24" s="48"/>
      <c r="U24" s="58"/>
      <c r="V24" s="59"/>
      <c r="W24" s="59"/>
      <c r="X24" s="60"/>
      <c r="Z24" s="58"/>
      <c r="AA24" s="59"/>
      <c r="AB24" s="59"/>
      <c r="AC24" s="59"/>
      <c r="AD24" s="59"/>
      <c r="AE24" s="59"/>
      <c r="AF24" s="59"/>
      <c r="AG24" s="59"/>
      <c r="AH24" s="59"/>
      <c r="AI24" s="59"/>
      <c r="AJ24" s="59"/>
      <c r="AK24" s="59"/>
      <c r="AL24" s="59"/>
      <c r="AM24" s="59"/>
      <c r="AN24" s="59"/>
      <c r="AO24" s="59"/>
      <c r="AP24" s="59"/>
      <c r="AQ24" s="59"/>
      <c r="AR24" s="59"/>
      <c r="AS24" s="59"/>
      <c r="AT24" s="59"/>
      <c r="AU24" s="59"/>
      <c r="AV24" s="60"/>
    </row>
    <row r="25" spans="2:48" ht="15.75" thickBot="1" x14ac:dyDescent="0.3">
      <c r="B25" s="58"/>
      <c r="C25" s="59"/>
      <c r="D25" s="59"/>
      <c r="E25" s="59"/>
      <c r="F25" s="59"/>
      <c r="G25" s="59"/>
      <c r="H25" s="59"/>
      <c r="I25" s="59"/>
      <c r="J25" s="59"/>
      <c r="K25" s="59"/>
      <c r="L25" s="59"/>
      <c r="M25" s="59"/>
      <c r="N25" s="59"/>
      <c r="O25" s="59"/>
      <c r="P25" s="59"/>
      <c r="Q25" s="59"/>
      <c r="R25" s="59"/>
      <c r="S25" s="60"/>
    </row>
    <row r="26" spans="2:48" ht="15.75" thickBot="1" x14ac:dyDescent="0.3"/>
    <row r="27" spans="2:48" x14ac:dyDescent="0.25">
      <c r="B27" s="66" t="s">
        <v>88</v>
      </c>
      <c r="C27" s="45"/>
      <c r="D27" s="45"/>
      <c r="E27" s="45"/>
      <c r="F27" s="45"/>
      <c r="G27" s="45"/>
      <c r="H27" s="45"/>
      <c r="I27" s="45"/>
      <c r="J27" s="45"/>
      <c r="K27" s="45"/>
      <c r="L27" s="45"/>
      <c r="M27" s="45"/>
      <c r="N27" s="45"/>
      <c r="O27" s="45"/>
      <c r="P27" s="45"/>
      <c r="Q27" s="45"/>
      <c r="R27" s="45"/>
      <c r="S27" s="46"/>
      <c r="U27" s="66" t="s">
        <v>89</v>
      </c>
      <c r="V27" s="45"/>
      <c r="W27" s="45"/>
      <c r="X27" s="45"/>
      <c r="Y27" s="45"/>
      <c r="Z27" s="45"/>
      <c r="AA27" s="45"/>
      <c r="AB27" s="45"/>
      <c r="AC27" s="45"/>
      <c r="AD27" s="45"/>
      <c r="AE27" s="45"/>
      <c r="AF27" s="45"/>
      <c r="AG27" s="45"/>
      <c r="AH27" s="45"/>
      <c r="AI27" s="45"/>
      <c r="AJ27" s="45"/>
      <c r="AK27" s="45"/>
      <c r="AL27" s="46"/>
    </row>
    <row r="28" spans="2:48" x14ac:dyDescent="0.25">
      <c r="B28" s="51" t="s">
        <v>0</v>
      </c>
      <c r="C28" s="47" t="s">
        <v>41</v>
      </c>
      <c r="D28" s="47" t="s">
        <v>42</v>
      </c>
      <c r="E28" s="47" t="s">
        <v>43</v>
      </c>
      <c r="F28" s="47" t="s">
        <v>44</v>
      </c>
      <c r="G28" s="47" t="s">
        <v>45</v>
      </c>
      <c r="H28" s="47" t="s">
        <v>46</v>
      </c>
      <c r="I28" s="47" t="s">
        <v>95</v>
      </c>
      <c r="J28" s="4"/>
      <c r="K28" s="4" t="s">
        <v>21</v>
      </c>
      <c r="L28" s="47" t="s">
        <v>41</v>
      </c>
      <c r="M28" s="47" t="s">
        <v>42</v>
      </c>
      <c r="N28" s="47" t="s">
        <v>43</v>
      </c>
      <c r="O28" s="47" t="s">
        <v>44</v>
      </c>
      <c r="P28" s="47" t="s">
        <v>45</v>
      </c>
      <c r="Q28" s="47" t="s">
        <v>46</v>
      </c>
      <c r="R28" s="47" t="s">
        <v>95</v>
      </c>
      <c r="S28" s="48"/>
      <c r="U28" s="49" t="s">
        <v>0</v>
      </c>
      <c r="V28" s="47" t="s">
        <v>41</v>
      </c>
      <c r="W28" s="47" t="s">
        <v>42</v>
      </c>
      <c r="X28" s="47" t="s">
        <v>43</v>
      </c>
      <c r="Y28" s="47" t="s">
        <v>44</v>
      </c>
      <c r="Z28" s="47" t="s">
        <v>45</v>
      </c>
      <c r="AA28" s="47" t="s">
        <v>46</v>
      </c>
      <c r="AB28" s="47" t="s">
        <v>95</v>
      </c>
      <c r="AC28" s="4"/>
      <c r="AD28" s="47" t="s">
        <v>21</v>
      </c>
      <c r="AE28" s="47" t="s">
        <v>41</v>
      </c>
      <c r="AF28" s="47" t="s">
        <v>42</v>
      </c>
      <c r="AG28" s="47" t="s">
        <v>43</v>
      </c>
      <c r="AH28" s="47" t="s">
        <v>44</v>
      </c>
      <c r="AI28" s="47" t="s">
        <v>45</v>
      </c>
      <c r="AJ28" s="47" t="s">
        <v>46</v>
      </c>
      <c r="AK28" s="47" t="s">
        <v>95</v>
      </c>
      <c r="AL28" s="48"/>
    </row>
    <row r="29" spans="2:48" x14ac:dyDescent="0.25">
      <c r="B29" s="53" t="s">
        <v>1</v>
      </c>
      <c r="C29" s="89"/>
      <c r="D29" s="89"/>
      <c r="E29" s="89"/>
      <c r="F29" s="89"/>
      <c r="G29" s="89"/>
      <c r="H29" s="89"/>
      <c r="I29" s="89"/>
      <c r="J29" s="4"/>
      <c r="K29" s="86" t="s">
        <v>1</v>
      </c>
      <c r="L29" s="89"/>
      <c r="M29" s="89"/>
      <c r="N29" s="89"/>
      <c r="O29" s="89"/>
      <c r="P29" s="89"/>
      <c r="Q29" s="89"/>
      <c r="R29" s="89"/>
      <c r="S29" s="48"/>
      <c r="U29" s="53" t="s">
        <v>1</v>
      </c>
      <c r="V29" s="96">
        <f>IndirectMig!$E$23</f>
        <v>0</v>
      </c>
      <c r="W29" s="96">
        <f>IndirectMig!$E$48</f>
        <v>13.0625</v>
      </c>
      <c r="X29" s="96">
        <f>IndirectMig!$E$73</f>
        <v>0</v>
      </c>
      <c r="Y29" s="96">
        <f>IndirectMig!$E$98</f>
        <v>0</v>
      </c>
      <c r="Z29" s="96">
        <f>IndirectMig!$E$123</f>
        <v>0</v>
      </c>
      <c r="AA29" s="96">
        <f>IndirectMig!$E$148</f>
        <v>0</v>
      </c>
      <c r="AB29" s="96">
        <f>IndirectMig!$E$173</f>
        <v>0</v>
      </c>
      <c r="AC29" s="4"/>
      <c r="AD29" s="54" t="s">
        <v>1</v>
      </c>
      <c r="AE29" s="96">
        <f>IndirectMig!$AC$23</f>
        <v>0</v>
      </c>
      <c r="AF29" s="96">
        <f>IndirectMig!$AC$48</f>
        <v>4.6455000000000002</v>
      </c>
      <c r="AG29" s="96">
        <f>IndirectMig!$AC$73</f>
        <v>0</v>
      </c>
      <c r="AH29" s="96">
        <f>IndirectMig!$AC$98</f>
        <v>0</v>
      </c>
      <c r="AI29" s="96">
        <f>IndirectMig!$AC$123</f>
        <v>0</v>
      </c>
      <c r="AJ29" s="96">
        <f>IndirectMig!$AC$148</f>
        <v>0</v>
      </c>
      <c r="AK29" s="96">
        <f>IndirectMig!$AC$173</f>
        <v>0</v>
      </c>
      <c r="AL29" s="48"/>
    </row>
    <row r="30" spans="2:48" x14ac:dyDescent="0.25">
      <c r="B30" s="53" t="s">
        <v>2</v>
      </c>
      <c r="C30" s="89"/>
      <c r="D30" s="89"/>
      <c r="E30" s="89"/>
      <c r="F30" s="89"/>
      <c r="G30" s="89"/>
      <c r="H30" s="89"/>
      <c r="I30" s="89"/>
      <c r="J30" s="4"/>
      <c r="K30" s="86" t="s">
        <v>2</v>
      </c>
      <c r="L30" s="89"/>
      <c r="M30" s="89"/>
      <c r="N30" s="89"/>
      <c r="O30" s="89"/>
      <c r="P30" s="89"/>
      <c r="Q30" s="89"/>
      <c r="R30" s="89"/>
      <c r="S30" s="48"/>
      <c r="U30" s="53" t="s">
        <v>2</v>
      </c>
      <c r="V30" s="96">
        <f>IndirectMig!$F$23</f>
        <v>0</v>
      </c>
      <c r="W30" s="96">
        <f>IndirectMig!$F$48</f>
        <v>15.01</v>
      </c>
      <c r="X30" s="96">
        <f>IndirectMig!$F$73</f>
        <v>0</v>
      </c>
      <c r="Y30" s="96">
        <f>IndirectMig!$F$98</f>
        <v>0</v>
      </c>
      <c r="Z30" s="96">
        <f>IndirectMig!$F$123</f>
        <v>0</v>
      </c>
      <c r="AA30" s="96">
        <f>IndirectMig!$F$148</f>
        <v>0</v>
      </c>
      <c r="AB30" s="96">
        <f>IndirectMig!$F$173</f>
        <v>0</v>
      </c>
      <c r="AC30" s="4"/>
      <c r="AD30" s="54" t="s">
        <v>2</v>
      </c>
      <c r="AE30" s="96">
        <f>IndirectMig!$AD$23</f>
        <v>0</v>
      </c>
      <c r="AF30" s="96">
        <f>IndirectMig!$AD$48</f>
        <v>4.75</v>
      </c>
      <c r="AG30" s="96">
        <f>IndirectMig!$AD$73</f>
        <v>0</v>
      </c>
      <c r="AH30" s="96">
        <f>IndirectMig!$AD$98</f>
        <v>0</v>
      </c>
      <c r="AI30" s="96">
        <f>IndirectMig!$AD$123</f>
        <v>0</v>
      </c>
      <c r="AJ30" s="96">
        <f>IndirectMig!$AD$148</f>
        <v>0</v>
      </c>
      <c r="AK30" s="96">
        <f>IndirectMig!$AD$173</f>
        <v>0</v>
      </c>
      <c r="AL30" s="48"/>
    </row>
    <row r="31" spans="2:48" x14ac:dyDescent="0.25">
      <c r="B31" s="53" t="s">
        <v>3</v>
      </c>
      <c r="C31" s="89"/>
      <c r="D31" s="89"/>
      <c r="E31" s="89"/>
      <c r="F31" s="89"/>
      <c r="G31" s="89"/>
      <c r="H31" s="89"/>
      <c r="I31" s="89"/>
      <c r="J31" s="4"/>
      <c r="K31" s="86" t="s">
        <v>3</v>
      </c>
      <c r="L31" s="89"/>
      <c r="M31" s="89"/>
      <c r="N31" s="89"/>
      <c r="O31" s="89"/>
      <c r="P31" s="89"/>
      <c r="Q31" s="89"/>
      <c r="R31" s="89"/>
      <c r="S31" s="48"/>
      <c r="U31" s="53" t="s">
        <v>3</v>
      </c>
      <c r="V31" s="96">
        <f>IndirectMig!$G$23</f>
        <v>0</v>
      </c>
      <c r="W31" s="96">
        <f>IndirectMig!$G$48</f>
        <v>15.435</v>
      </c>
      <c r="X31" s="96">
        <f>IndirectMig!$G$73</f>
        <v>0</v>
      </c>
      <c r="Y31" s="96">
        <f>IndirectMig!$G$98</f>
        <v>0</v>
      </c>
      <c r="Z31" s="96">
        <f>IndirectMig!$G$123</f>
        <v>0</v>
      </c>
      <c r="AA31" s="96">
        <f>IndirectMig!$G$148</f>
        <v>0</v>
      </c>
      <c r="AB31" s="96">
        <f>IndirectMig!$G$173</f>
        <v>0</v>
      </c>
      <c r="AC31" s="4"/>
      <c r="AD31" s="54" t="s">
        <v>3</v>
      </c>
      <c r="AE31" s="96">
        <f>IndirectMig!$AE$23</f>
        <v>0</v>
      </c>
      <c r="AF31" s="96">
        <f>IndirectMig!$AE$48</f>
        <v>4.1450000000000005</v>
      </c>
      <c r="AG31" s="96">
        <f>IndirectMig!$AE$73</f>
        <v>0</v>
      </c>
      <c r="AH31" s="96">
        <f>IndirectMig!$AE$98</f>
        <v>0</v>
      </c>
      <c r="AI31" s="96">
        <f>IndirectMig!$AE$123</f>
        <v>0</v>
      </c>
      <c r="AJ31" s="96">
        <f>IndirectMig!$AE$148</f>
        <v>0</v>
      </c>
      <c r="AK31" s="96">
        <f>IndirectMig!$AE$173</f>
        <v>0</v>
      </c>
      <c r="AL31" s="48"/>
    </row>
    <row r="32" spans="2:48" x14ac:dyDescent="0.25">
      <c r="B32" s="53" t="s">
        <v>4</v>
      </c>
      <c r="C32" s="96">
        <f>C7*$V7</f>
        <v>0</v>
      </c>
      <c r="D32" s="96">
        <f t="shared" ref="D32:I32" si="4">D7*$V7</f>
        <v>4</v>
      </c>
      <c r="E32" s="96">
        <f t="shared" si="4"/>
        <v>0</v>
      </c>
      <c r="F32" s="96">
        <f t="shared" si="4"/>
        <v>0</v>
      </c>
      <c r="G32" s="96">
        <f t="shared" si="4"/>
        <v>0</v>
      </c>
      <c r="H32" s="96">
        <f t="shared" si="4"/>
        <v>0</v>
      </c>
      <c r="I32" s="96">
        <f t="shared" si="4"/>
        <v>0</v>
      </c>
      <c r="J32" s="4"/>
      <c r="K32" s="86" t="s">
        <v>4</v>
      </c>
      <c r="L32" s="96">
        <f t="shared" ref="L32:M41" si="5">L7*$W7</f>
        <v>0</v>
      </c>
      <c r="M32" s="96">
        <f t="shared" si="5"/>
        <v>4</v>
      </c>
      <c r="N32" s="96">
        <f t="shared" ref="N32:R32" si="6">N7*$W7</f>
        <v>0</v>
      </c>
      <c r="O32" s="96">
        <f t="shared" si="6"/>
        <v>0</v>
      </c>
      <c r="P32" s="96">
        <f t="shared" si="6"/>
        <v>0</v>
      </c>
      <c r="Q32" s="96">
        <f t="shared" si="6"/>
        <v>0</v>
      </c>
      <c r="R32" s="96">
        <f t="shared" si="6"/>
        <v>0</v>
      </c>
      <c r="S32" s="48"/>
      <c r="U32" s="53" t="s">
        <v>4</v>
      </c>
      <c r="V32" s="96">
        <f>IndirectMig!$H$23</f>
        <v>0</v>
      </c>
      <c r="W32" s="96">
        <f>IndirectMig!$H$48</f>
        <v>13.285</v>
      </c>
      <c r="X32" s="96">
        <f>IndirectMig!$H$73</f>
        <v>0</v>
      </c>
      <c r="Y32" s="96">
        <f>IndirectMig!$H$98</f>
        <v>0</v>
      </c>
      <c r="Z32" s="96">
        <f>IndirectMig!$H$123</f>
        <v>0</v>
      </c>
      <c r="AA32" s="96">
        <f>IndirectMig!$H$148</f>
        <v>0</v>
      </c>
      <c r="AB32" s="96">
        <f>IndirectMig!$H$173</f>
        <v>0</v>
      </c>
      <c r="AC32" s="4"/>
      <c r="AD32" s="54" t="s">
        <v>4</v>
      </c>
      <c r="AE32" s="96">
        <f>IndirectMig!$AF$23</f>
        <v>0</v>
      </c>
      <c r="AF32" s="96">
        <f>IndirectMig!$AF$48</f>
        <v>3.1450000000000005</v>
      </c>
      <c r="AG32" s="96">
        <f>IndirectMig!$AF$73</f>
        <v>0</v>
      </c>
      <c r="AH32" s="96">
        <f>IndirectMig!$AF$98</f>
        <v>0</v>
      </c>
      <c r="AI32" s="96">
        <f>IndirectMig!$AF$123</f>
        <v>0</v>
      </c>
      <c r="AJ32" s="96">
        <f>IndirectMig!$AF$148</f>
        <v>0</v>
      </c>
      <c r="AK32" s="96">
        <f>IndirectMig!$AF$173</f>
        <v>0</v>
      </c>
      <c r="AL32" s="48"/>
    </row>
    <row r="33" spans="2:38" x14ac:dyDescent="0.25">
      <c r="B33" s="53" t="s">
        <v>5</v>
      </c>
      <c r="C33" s="96">
        <f t="shared" ref="C33:I41" si="7">C8*$V8</f>
        <v>0</v>
      </c>
      <c r="D33" s="96">
        <f t="shared" si="7"/>
        <v>28.5</v>
      </c>
      <c r="E33" s="96">
        <f t="shared" si="7"/>
        <v>0</v>
      </c>
      <c r="F33" s="96">
        <f t="shared" si="7"/>
        <v>0</v>
      </c>
      <c r="G33" s="96">
        <f t="shared" si="7"/>
        <v>0</v>
      </c>
      <c r="H33" s="96">
        <f t="shared" si="7"/>
        <v>0</v>
      </c>
      <c r="I33" s="96">
        <f t="shared" si="7"/>
        <v>0</v>
      </c>
      <c r="J33" s="4"/>
      <c r="K33" s="86" t="s">
        <v>5</v>
      </c>
      <c r="L33" s="96">
        <f t="shared" si="5"/>
        <v>0</v>
      </c>
      <c r="M33" s="96">
        <f t="shared" si="5"/>
        <v>11.399999999999999</v>
      </c>
      <c r="N33" s="96">
        <f t="shared" ref="N33:R33" si="8">N8*$W8</f>
        <v>0</v>
      </c>
      <c r="O33" s="96">
        <f t="shared" si="8"/>
        <v>0</v>
      </c>
      <c r="P33" s="96">
        <f t="shared" si="8"/>
        <v>0</v>
      </c>
      <c r="Q33" s="96">
        <f t="shared" si="8"/>
        <v>0</v>
      </c>
      <c r="R33" s="96">
        <f t="shared" si="8"/>
        <v>0</v>
      </c>
      <c r="S33" s="48"/>
      <c r="U33" s="53" t="s">
        <v>5</v>
      </c>
      <c r="V33" s="96">
        <f>IndirectMig!$I$23</f>
        <v>0</v>
      </c>
      <c r="W33" s="96">
        <f>IndirectMig!$I$48</f>
        <v>18.015000000000001</v>
      </c>
      <c r="X33" s="96">
        <f>IndirectMig!$I$73</f>
        <v>0</v>
      </c>
      <c r="Y33" s="96">
        <f>IndirectMig!$I$98</f>
        <v>0</v>
      </c>
      <c r="Z33" s="96">
        <f>IndirectMig!$I$123</f>
        <v>0</v>
      </c>
      <c r="AA33" s="96">
        <f>IndirectMig!$I$148</f>
        <v>0</v>
      </c>
      <c r="AB33" s="96">
        <f>IndirectMig!$I$173</f>
        <v>0</v>
      </c>
      <c r="AC33" s="4"/>
      <c r="AD33" s="54" t="s">
        <v>5</v>
      </c>
      <c r="AE33" s="96">
        <f>IndirectMig!$AG$23</f>
        <v>0</v>
      </c>
      <c r="AF33" s="96">
        <f>IndirectMig!$AG$48</f>
        <v>6.5779999999999994</v>
      </c>
      <c r="AG33" s="96">
        <f>IndirectMig!$AG$73</f>
        <v>0</v>
      </c>
      <c r="AH33" s="96">
        <f>IndirectMig!$AG$98</f>
        <v>0</v>
      </c>
      <c r="AI33" s="96">
        <f>IndirectMig!$AG$123</f>
        <v>0</v>
      </c>
      <c r="AJ33" s="96">
        <f>IndirectMig!$AG$148</f>
        <v>0</v>
      </c>
      <c r="AK33" s="96">
        <f>IndirectMig!$AG$173</f>
        <v>0</v>
      </c>
      <c r="AL33" s="48"/>
    </row>
    <row r="34" spans="2:38" x14ac:dyDescent="0.25">
      <c r="B34" s="53" t="s">
        <v>6</v>
      </c>
      <c r="C34" s="96">
        <f t="shared" si="7"/>
        <v>0</v>
      </c>
      <c r="D34" s="96">
        <f t="shared" si="7"/>
        <v>38</v>
      </c>
      <c r="E34" s="96">
        <f t="shared" si="7"/>
        <v>0</v>
      </c>
      <c r="F34" s="96">
        <f t="shared" si="7"/>
        <v>0</v>
      </c>
      <c r="G34" s="96">
        <f t="shared" si="7"/>
        <v>0</v>
      </c>
      <c r="H34" s="96">
        <f t="shared" si="7"/>
        <v>0</v>
      </c>
      <c r="I34" s="96">
        <f t="shared" si="7"/>
        <v>0</v>
      </c>
      <c r="J34" s="4"/>
      <c r="K34" s="86" t="s">
        <v>6</v>
      </c>
      <c r="L34" s="96">
        <f t="shared" si="5"/>
        <v>0</v>
      </c>
      <c r="M34" s="96">
        <f t="shared" si="5"/>
        <v>14.25</v>
      </c>
      <c r="N34" s="96">
        <f t="shared" ref="N34:R34" si="9">N9*$W9</f>
        <v>0</v>
      </c>
      <c r="O34" s="96">
        <f t="shared" si="9"/>
        <v>0</v>
      </c>
      <c r="P34" s="96">
        <f t="shared" si="9"/>
        <v>0</v>
      </c>
      <c r="Q34" s="96">
        <f t="shared" si="9"/>
        <v>0</v>
      </c>
      <c r="R34" s="96">
        <f t="shared" si="9"/>
        <v>0</v>
      </c>
      <c r="S34" s="48"/>
      <c r="U34" s="53" t="s">
        <v>6</v>
      </c>
      <c r="V34" s="96">
        <f>IndirectMig!$J$23</f>
        <v>0</v>
      </c>
      <c r="W34" s="96">
        <f>IndirectMig!$J$48</f>
        <v>19.760000000000002</v>
      </c>
      <c r="X34" s="96">
        <f>IndirectMig!$J$73</f>
        <v>0</v>
      </c>
      <c r="Y34" s="96">
        <f>IndirectMig!$J$98</f>
        <v>0</v>
      </c>
      <c r="Z34" s="96">
        <f>IndirectMig!$J$123</f>
        <v>0</v>
      </c>
      <c r="AA34" s="96">
        <f>IndirectMig!$J$148</f>
        <v>0</v>
      </c>
      <c r="AB34" s="96">
        <f>IndirectMig!$J$173</f>
        <v>0</v>
      </c>
      <c r="AC34" s="4"/>
      <c r="AD34" s="54" t="s">
        <v>6</v>
      </c>
      <c r="AE34" s="96">
        <f>IndirectMig!$AH$23</f>
        <v>0</v>
      </c>
      <c r="AF34" s="96">
        <f>IndirectMig!$AH$48</f>
        <v>7.41</v>
      </c>
      <c r="AG34" s="96">
        <f>IndirectMig!$AH$73</f>
        <v>0</v>
      </c>
      <c r="AH34" s="96">
        <f>IndirectMig!$AH$98</f>
        <v>0</v>
      </c>
      <c r="AI34" s="96">
        <f>IndirectMig!$AH$123</f>
        <v>0</v>
      </c>
      <c r="AJ34" s="96">
        <f>IndirectMig!$AH$148</f>
        <v>0</v>
      </c>
      <c r="AK34" s="96">
        <f>IndirectMig!$AH$173</f>
        <v>0</v>
      </c>
      <c r="AL34" s="48"/>
    </row>
    <row r="35" spans="2:38" x14ac:dyDescent="0.25">
      <c r="B35" s="53" t="s">
        <v>7</v>
      </c>
      <c r="C35" s="96">
        <f t="shared" si="7"/>
        <v>0</v>
      </c>
      <c r="D35" s="96">
        <f t="shared" si="7"/>
        <v>42.75</v>
      </c>
      <c r="E35" s="96">
        <f t="shared" si="7"/>
        <v>0</v>
      </c>
      <c r="F35" s="96">
        <f t="shared" si="7"/>
        <v>0</v>
      </c>
      <c r="G35" s="96">
        <f t="shared" si="7"/>
        <v>0</v>
      </c>
      <c r="H35" s="96">
        <f t="shared" si="7"/>
        <v>0</v>
      </c>
      <c r="I35" s="96">
        <f t="shared" si="7"/>
        <v>0</v>
      </c>
      <c r="J35" s="4"/>
      <c r="K35" s="86" t="s">
        <v>7</v>
      </c>
      <c r="L35" s="96">
        <f t="shared" si="5"/>
        <v>0</v>
      </c>
      <c r="M35" s="96">
        <f t="shared" si="5"/>
        <v>14.25</v>
      </c>
      <c r="N35" s="96">
        <f t="shared" ref="N35:R35" si="10">N10*$W10</f>
        <v>0</v>
      </c>
      <c r="O35" s="96">
        <f t="shared" si="10"/>
        <v>0</v>
      </c>
      <c r="P35" s="96">
        <f t="shared" si="10"/>
        <v>0</v>
      </c>
      <c r="Q35" s="96">
        <f t="shared" si="10"/>
        <v>0</v>
      </c>
      <c r="R35" s="96">
        <f t="shared" si="10"/>
        <v>0</v>
      </c>
      <c r="S35" s="48"/>
      <c r="U35" s="53" t="s">
        <v>7</v>
      </c>
      <c r="V35" s="96">
        <f>IndirectMig!$K$23</f>
        <v>0</v>
      </c>
      <c r="W35" s="96">
        <f>IndirectMig!$K$48</f>
        <v>22.23</v>
      </c>
      <c r="X35" s="96">
        <f>IndirectMig!$K$73</f>
        <v>0</v>
      </c>
      <c r="Y35" s="96">
        <f>IndirectMig!$K$98</f>
        <v>0</v>
      </c>
      <c r="Z35" s="96">
        <f>IndirectMig!$K$123</f>
        <v>0</v>
      </c>
      <c r="AA35" s="96">
        <f>IndirectMig!$K$148</f>
        <v>0</v>
      </c>
      <c r="AB35" s="96">
        <f>IndirectMig!$K$173</f>
        <v>0</v>
      </c>
      <c r="AC35" s="4"/>
      <c r="AD35" s="54" t="s">
        <v>7</v>
      </c>
      <c r="AE35" s="96">
        <f>IndirectMig!$AI$23</f>
        <v>0</v>
      </c>
      <c r="AF35" s="96">
        <f>IndirectMig!$AI$48</f>
        <v>7.41</v>
      </c>
      <c r="AG35" s="96">
        <f>IndirectMig!$AI$73</f>
        <v>0</v>
      </c>
      <c r="AH35" s="96">
        <f>IndirectMig!$AI$98</f>
        <v>0</v>
      </c>
      <c r="AI35" s="96">
        <f>IndirectMig!$AI$123</f>
        <v>0</v>
      </c>
      <c r="AJ35" s="96">
        <f>IndirectMig!$AI$148</f>
        <v>0</v>
      </c>
      <c r="AK35" s="96">
        <f>IndirectMig!$AI$173</f>
        <v>0</v>
      </c>
      <c r="AL35" s="48"/>
    </row>
    <row r="36" spans="2:38" x14ac:dyDescent="0.25">
      <c r="B36" s="53" t="s">
        <v>8</v>
      </c>
      <c r="C36" s="96">
        <f t="shared" si="7"/>
        <v>0</v>
      </c>
      <c r="D36" s="96">
        <f t="shared" si="7"/>
        <v>42.75</v>
      </c>
      <c r="E36" s="96">
        <f t="shared" si="7"/>
        <v>0</v>
      </c>
      <c r="F36" s="96">
        <f t="shared" si="7"/>
        <v>0</v>
      </c>
      <c r="G36" s="96">
        <f t="shared" si="7"/>
        <v>0</v>
      </c>
      <c r="H36" s="96">
        <f t="shared" si="7"/>
        <v>0</v>
      </c>
      <c r="I36" s="96">
        <f t="shared" si="7"/>
        <v>0</v>
      </c>
      <c r="J36" s="4"/>
      <c r="K36" s="86" t="s">
        <v>8</v>
      </c>
      <c r="L36" s="96">
        <f t="shared" si="5"/>
        <v>0</v>
      </c>
      <c r="M36" s="96">
        <f t="shared" si="5"/>
        <v>14.25</v>
      </c>
      <c r="N36" s="96">
        <f t="shared" ref="N36:R36" si="11">N11*$W11</f>
        <v>0</v>
      </c>
      <c r="O36" s="96">
        <f t="shared" si="11"/>
        <v>0</v>
      </c>
      <c r="P36" s="96">
        <f t="shared" si="11"/>
        <v>0</v>
      </c>
      <c r="Q36" s="96">
        <f t="shared" si="11"/>
        <v>0</v>
      </c>
      <c r="R36" s="96">
        <f t="shared" si="11"/>
        <v>0</v>
      </c>
      <c r="S36" s="48"/>
      <c r="U36" s="53" t="s">
        <v>8</v>
      </c>
      <c r="V36" s="96">
        <f>IndirectMig!$L$23</f>
        <v>0</v>
      </c>
      <c r="W36" s="96">
        <f>IndirectMig!$L$48</f>
        <v>22.23</v>
      </c>
      <c r="X36" s="96">
        <f>IndirectMig!$L$73</f>
        <v>0</v>
      </c>
      <c r="Y36" s="96">
        <f>IndirectMig!$L$98</f>
        <v>0</v>
      </c>
      <c r="Z36" s="96">
        <f>IndirectMig!$L$123</f>
        <v>0</v>
      </c>
      <c r="AA36" s="96">
        <f>IndirectMig!$L$148</f>
        <v>0</v>
      </c>
      <c r="AB36" s="96">
        <f>IndirectMig!$L$173</f>
        <v>0</v>
      </c>
      <c r="AC36" s="4"/>
      <c r="AD36" s="54" t="s">
        <v>8</v>
      </c>
      <c r="AE36" s="96">
        <f>IndirectMig!$AJ$23</f>
        <v>0</v>
      </c>
      <c r="AF36" s="96">
        <f>IndirectMig!$AJ$48</f>
        <v>7.41</v>
      </c>
      <c r="AG36" s="96">
        <f>IndirectMig!$AJ$73</f>
        <v>0</v>
      </c>
      <c r="AH36" s="96">
        <f>IndirectMig!$AJ$98</f>
        <v>0</v>
      </c>
      <c r="AI36" s="96">
        <f>IndirectMig!$AJ$123</f>
        <v>0</v>
      </c>
      <c r="AJ36" s="96">
        <f>IndirectMig!$AJ$148</f>
        <v>0</v>
      </c>
      <c r="AK36" s="96">
        <f>IndirectMig!$AJ$173</f>
        <v>0</v>
      </c>
      <c r="AL36" s="48"/>
    </row>
    <row r="37" spans="2:38" x14ac:dyDescent="0.25">
      <c r="B37" s="53" t="s">
        <v>9</v>
      </c>
      <c r="C37" s="96">
        <f t="shared" si="7"/>
        <v>0</v>
      </c>
      <c r="D37" s="96">
        <f t="shared" si="7"/>
        <v>42.75</v>
      </c>
      <c r="E37" s="96">
        <f t="shared" si="7"/>
        <v>0</v>
      </c>
      <c r="F37" s="96">
        <f t="shared" si="7"/>
        <v>0</v>
      </c>
      <c r="G37" s="96">
        <f t="shared" si="7"/>
        <v>0</v>
      </c>
      <c r="H37" s="96">
        <f t="shared" si="7"/>
        <v>0</v>
      </c>
      <c r="I37" s="96">
        <f t="shared" si="7"/>
        <v>0</v>
      </c>
      <c r="J37" s="4"/>
      <c r="K37" s="86" t="s">
        <v>9</v>
      </c>
      <c r="L37" s="96">
        <f t="shared" si="5"/>
        <v>0</v>
      </c>
      <c r="M37" s="96">
        <f t="shared" si="5"/>
        <v>9.5</v>
      </c>
      <c r="N37" s="96">
        <f t="shared" ref="N37:R37" si="12">N12*$W12</f>
        <v>0</v>
      </c>
      <c r="O37" s="96">
        <f t="shared" si="12"/>
        <v>0</v>
      </c>
      <c r="P37" s="96">
        <f t="shared" si="12"/>
        <v>0</v>
      </c>
      <c r="Q37" s="96">
        <f t="shared" si="12"/>
        <v>0</v>
      </c>
      <c r="R37" s="96">
        <f t="shared" si="12"/>
        <v>0</v>
      </c>
      <c r="S37" s="48"/>
      <c r="U37" s="53" t="s">
        <v>9</v>
      </c>
      <c r="V37" s="96">
        <f>IndirectMig!$M$23</f>
        <v>0</v>
      </c>
      <c r="W37" s="96">
        <f>IndirectMig!$M$48</f>
        <v>22.23</v>
      </c>
      <c r="X37" s="96">
        <f>IndirectMig!$M$73</f>
        <v>0</v>
      </c>
      <c r="Y37" s="96">
        <f>IndirectMig!$M$98</f>
        <v>0</v>
      </c>
      <c r="Z37" s="96">
        <f>IndirectMig!$M$123</f>
        <v>0</v>
      </c>
      <c r="AA37" s="96">
        <f>IndirectMig!$M$148</f>
        <v>0</v>
      </c>
      <c r="AB37" s="96">
        <f>IndirectMig!$M$173</f>
        <v>0</v>
      </c>
      <c r="AC37" s="4"/>
      <c r="AD37" s="54" t="s">
        <v>9</v>
      </c>
      <c r="AE37" s="96">
        <f>IndirectMig!$AK$23</f>
        <v>0</v>
      </c>
      <c r="AF37" s="96">
        <f>IndirectMig!$AK$48</f>
        <v>4.9400000000000004</v>
      </c>
      <c r="AG37" s="96">
        <f>IndirectMig!$AK$73</f>
        <v>0</v>
      </c>
      <c r="AH37" s="96">
        <f>IndirectMig!$AK$98</f>
        <v>0</v>
      </c>
      <c r="AI37" s="96">
        <f>IndirectMig!$AK$123</f>
        <v>0</v>
      </c>
      <c r="AJ37" s="96">
        <f>IndirectMig!$AK$148</f>
        <v>0</v>
      </c>
      <c r="AK37" s="96">
        <f>IndirectMig!$AK$173</f>
        <v>0</v>
      </c>
      <c r="AL37" s="48"/>
    </row>
    <row r="38" spans="2:38" x14ac:dyDescent="0.25">
      <c r="B38" s="53" t="s">
        <v>10</v>
      </c>
      <c r="C38" s="96">
        <f t="shared" si="7"/>
        <v>0</v>
      </c>
      <c r="D38" s="96">
        <f t="shared" si="7"/>
        <v>49.5</v>
      </c>
      <c r="E38" s="96">
        <f t="shared" si="7"/>
        <v>0</v>
      </c>
      <c r="F38" s="96">
        <f t="shared" si="7"/>
        <v>0</v>
      </c>
      <c r="G38" s="96">
        <f t="shared" si="7"/>
        <v>0</v>
      </c>
      <c r="H38" s="96">
        <f t="shared" si="7"/>
        <v>0</v>
      </c>
      <c r="I38" s="96">
        <f t="shared" si="7"/>
        <v>0</v>
      </c>
      <c r="J38" s="4"/>
      <c r="K38" s="86" t="s">
        <v>10</v>
      </c>
      <c r="L38" s="96">
        <f t="shared" si="5"/>
        <v>0</v>
      </c>
      <c r="M38" s="96">
        <f t="shared" si="5"/>
        <v>9</v>
      </c>
      <c r="N38" s="96">
        <f t="shared" ref="N38:R38" si="13">N13*$W13</f>
        <v>0</v>
      </c>
      <c r="O38" s="96">
        <f t="shared" si="13"/>
        <v>0</v>
      </c>
      <c r="P38" s="96">
        <f t="shared" si="13"/>
        <v>0</v>
      </c>
      <c r="Q38" s="96">
        <f t="shared" si="13"/>
        <v>0</v>
      </c>
      <c r="R38" s="96">
        <f t="shared" si="13"/>
        <v>0</v>
      </c>
      <c r="S38" s="48"/>
      <c r="U38" s="53" t="s">
        <v>10</v>
      </c>
      <c r="V38" s="96">
        <f>IndirectMig!$N$23</f>
        <v>0</v>
      </c>
      <c r="W38" s="96">
        <f>IndirectMig!$N$48</f>
        <v>16.830000000000002</v>
      </c>
      <c r="X38" s="96">
        <f>IndirectMig!$N$73</f>
        <v>0</v>
      </c>
      <c r="Y38" s="96">
        <f>IndirectMig!$N$98</f>
        <v>0</v>
      </c>
      <c r="Z38" s="96">
        <f>IndirectMig!$N$123</f>
        <v>0</v>
      </c>
      <c r="AA38" s="96">
        <f>IndirectMig!$N$148</f>
        <v>0</v>
      </c>
      <c r="AB38" s="96">
        <f>IndirectMig!$N$173</f>
        <v>0</v>
      </c>
      <c r="AC38" s="4"/>
      <c r="AD38" s="54" t="s">
        <v>10</v>
      </c>
      <c r="AE38" s="96">
        <f>IndirectMig!$AL$23</f>
        <v>0</v>
      </c>
      <c r="AF38" s="96">
        <f>IndirectMig!$AL$48</f>
        <v>3.06</v>
      </c>
      <c r="AG38" s="96">
        <f>IndirectMig!$AL$73</f>
        <v>0</v>
      </c>
      <c r="AH38" s="96">
        <f>IndirectMig!$AL$98</f>
        <v>0</v>
      </c>
      <c r="AI38" s="96">
        <f>IndirectMig!$AL$123</f>
        <v>0</v>
      </c>
      <c r="AJ38" s="96">
        <f>IndirectMig!$AL$148</f>
        <v>0</v>
      </c>
      <c r="AK38" s="96">
        <f>IndirectMig!$AL$173</f>
        <v>0</v>
      </c>
      <c r="AL38" s="48"/>
    </row>
    <row r="39" spans="2:38" x14ac:dyDescent="0.25">
      <c r="B39" s="53" t="s">
        <v>11</v>
      </c>
      <c r="C39" s="96">
        <f t="shared" si="7"/>
        <v>0</v>
      </c>
      <c r="D39" s="96">
        <f t="shared" si="7"/>
        <v>42.5</v>
      </c>
      <c r="E39" s="96">
        <f t="shared" si="7"/>
        <v>0</v>
      </c>
      <c r="F39" s="96">
        <f t="shared" si="7"/>
        <v>0</v>
      </c>
      <c r="G39" s="96">
        <f t="shared" si="7"/>
        <v>0</v>
      </c>
      <c r="H39" s="96">
        <f t="shared" si="7"/>
        <v>0</v>
      </c>
      <c r="I39" s="96">
        <f t="shared" si="7"/>
        <v>0</v>
      </c>
      <c r="J39" s="4"/>
      <c r="K39" s="86" t="s">
        <v>11</v>
      </c>
      <c r="L39" s="96">
        <f t="shared" si="5"/>
        <v>0</v>
      </c>
      <c r="M39" s="96">
        <f t="shared" si="5"/>
        <v>8.5</v>
      </c>
      <c r="N39" s="96">
        <f t="shared" ref="N39:R39" si="14">N14*$W14</f>
        <v>0</v>
      </c>
      <c r="O39" s="96">
        <f t="shared" si="14"/>
        <v>0</v>
      </c>
      <c r="P39" s="96">
        <f t="shared" si="14"/>
        <v>0</v>
      </c>
      <c r="Q39" s="96">
        <f t="shared" si="14"/>
        <v>0</v>
      </c>
      <c r="R39" s="96">
        <f t="shared" si="14"/>
        <v>0</v>
      </c>
      <c r="S39" s="48"/>
      <c r="U39" s="53" t="s">
        <v>11</v>
      </c>
      <c r="V39" s="96">
        <f>IndirectMig!$O$23</f>
        <v>0</v>
      </c>
      <c r="W39" s="96">
        <f>IndirectMig!$O$48</f>
        <v>14.450000000000001</v>
      </c>
      <c r="X39" s="96">
        <f>IndirectMig!$O$73</f>
        <v>0</v>
      </c>
      <c r="Y39" s="96">
        <f>IndirectMig!$O$98</f>
        <v>0</v>
      </c>
      <c r="Z39" s="96">
        <f>IndirectMig!$O$123</f>
        <v>0</v>
      </c>
      <c r="AA39" s="96">
        <f>IndirectMig!$O$148</f>
        <v>0</v>
      </c>
      <c r="AB39" s="96">
        <f>IndirectMig!$O$173</f>
        <v>0</v>
      </c>
      <c r="AC39" s="4"/>
      <c r="AD39" s="54" t="s">
        <v>11</v>
      </c>
      <c r="AE39" s="96">
        <f>IndirectMig!$AM$23</f>
        <v>0</v>
      </c>
      <c r="AF39" s="96">
        <f>IndirectMig!$AM$48</f>
        <v>2.89</v>
      </c>
      <c r="AG39" s="96">
        <f>IndirectMig!$AM$73</f>
        <v>0</v>
      </c>
      <c r="AH39" s="96">
        <f>IndirectMig!$AM$98</f>
        <v>0</v>
      </c>
      <c r="AI39" s="96">
        <f>IndirectMig!$AM$123</f>
        <v>0</v>
      </c>
      <c r="AJ39" s="96">
        <f>IndirectMig!$AM$148</f>
        <v>0</v>
      </c>
      <c r="AK39" s="96">
        <f>IndirectMig!$AM$173</f>
        <v>0</v>
      </c>
      <c r="AL39" s="48"/>
    </row>
    <row r="40" spans="2:38" x14ac:dyDescent="0.25">
      <c r="B40" s="53" t="s">
        <v>12</v>
      </c>
      <c r="C40" s="96">
        <f t="shared" si="7"/>
        <v>0</v>
      </c>
      <c r="D40" s="96">
        <f t="shared" si="7"/>
        <v>40</v>
      </c>
      <c r="E40" s="96">
        <f t="shared" si="7"/>
        <v>0</v>
      </c>
      <c r="F40" s="96">
        <f t="shared" si="7"/>
        <v>0</v>
      </c>
      <c r="G40" s="96">
        <f t="shared" si="7"/>
        <v>0</v>
      </c>
      <c r="H40" s="96">
        <f t="shared" si="7"/>
        <v>0</v>
      </c>
      <c r="I40" s="96">
        <f t="shared" si="7"/>
        <v>0</v>
      </c>
      <c r="J40" s="4"/>
      <c r="K40" s="86" t="s">
        <v>12</v>
      </c>
      <c r="L40" s="96">
        <f t="shared" si="5"/>
        <v>0</v>
      </c>
      <c r="M40" s="96">
        <f t="shared" si="5"/>
        <v>4</v>
      </c>
      <c r="N40" s="96">
        <f t="shared" ref="N40:R40" si="15">N15*$W15</f>
        <v>0</v>
      </c>
      <c r="O40" s="96">
        <f t="shared" si="15"/>
        <v>0</v>
      </c>
      <c r="P40" s="96">
        <f t="shared" si="15"/>
        <v>0</v>
      </c>
      <c r="Q40" s="96">
        <f t="shared" si="15"/>
        <v>0</v>
      </c>
      <c r="R40" s="96">
        <f t="shared" si="15"/>
        <v>0</v>
      </c>
      <c r="S40" s="48"/>
      <c r="U40" s="53" t="s">
        <v>12</v>
      </c>
      <c r="V40" s="96">
        <f>IndirectMig!$P$23</f>
        <v>0</v>
      </c>
      <c r="W40" s="96">
        <f>IndirectMig!$P$48</f>
        <v>14</v>
      </c>
      <c r="X40" s="96">
        <f>IndirectMig!$P$73</f>
        <v>0</v>
      </c>
      <c r="Y40" s="96">
        <f>IndirectMig!$P$98</f>
        <v>0</v>
      </c>
      <c r="Z40" s="96">
        <f>IndirectMig!$P$123</f>
        <v>0</v>
      </c>
      <c r="AA40" s="96">
        <f>IndirectMig!$P$148</f>
        <v>0</v>
      </c>
      <c r="AB40" s="96">
        <f>IndirectMig!$P$173</f>
        <v>0</v>
      </c>
      <c r="AC40" s="4"/>
      <c r="AD40" s="54" t="s">
        <v>12</v>
      </c>
      <c r="AE40" s="96">
        <f>IndirectMig!$AN$23</f>
        <v>0</v>
      </c>
      <c r="AF40" s="96">
        <f>IndirectMig!$AN$48</f>
        <v>1.4</v>
      </c>
      <c r="AG40" s="96">
        <f>IndirectMig!$AN$73</f>
        <v>0</v>
      </c>
      <c r="AH40" s="96">
        <f>IndirectMig!$AN$98</f>
        <v>0</v>
      </c>
      <c r="AI40" s="96">
        <f>IndirectMig!$AN$123</f>
        <v>0</v>
      </c>
      <c r="AJ40" s="96">
        <f>IndirectMig!$AN$148</f>
        <v>0</v>
      </c>
      <c r="AK40" s="96">
        <f>IndirectMig!$AN$173</f>
        <v>0</v>
      </c>
      <c r="AL40" s="48"/>
    </row>
    <row r="41" spans="2:38" x14ac:dyDescent="0.25">
      <c r="B41" s="53" t="s">
        <v>13</v>
      </c>
      <c r="C41" s="96">
        <f t="shared" si="7"/>
        <v>0</v>
      </c>
      <c r="D41" s="96">
        <f t="shared" si="7"/>
        <v>28</v>
      </c>
      <c r="E41" s="96">
        <f t="shared" si="7"/>
        <v>0</v>
      </c>
      <c r="F41" s="96">
        <f t="shared" si="7"/>
        <v>0</v>
      </c>
      <c r="G41" s="96">
        <f t="shared" si="7"/>
        <v>0</v>
      </c>
      <c r="H41" s="96">
        <f t="shared" si="7"/>
        <v>0</v>
      </c>
      <c r="I41" s="96">
        <f t="shared" si="7"/>
        <v>0</v>
      </c>
      <c r="J41" s="4"/>
      <c r="K41" s="86" t="s">
        <v>13</v>
      </c>
      <c r="L41" s="96">
        <f t="shared" si="5"/>
        <v>0</v>
      </c>
      <c r="M41" s="96">
        <f t="shared" si="5"/>
        <v>2.25</v>
      </c>
      <c r="N41" s="96">
        <f t="shared" ref="N41:R41" si="16">N16*$W16</f>
        <v>0</v>
      </c>
      <c r="O41" s="96">
        <f t="shared" si="16"/>
        <v>0</v>
      </c>
      <c r="P41" s="96">
        <f t="shared" si="16"/>
        <v>0</v>
      </c>
      <c r="Q41" s="96">
        <f t="shared" si="16"/>
        <v>0</v>
      </c>
      <c r="R41" s="96">
        <f t="shared" si="16"/>
        <v>0</v>
      </c>
      <c r="S41" s="48"/>
      <c r="U41" s="53" t="s">
        <v>13</v>
      </c>
      <c r="V41" s="96">
        <f>IndirectMig!$Q$23</f>
        <v>0</v>
      </c>
      <c r="W41" s="96">
        <f>IndirectMig!$Q$48</f>
        <v>9.7999999999999989</v>
      </c>
      <c r="X41" s="96">
        <f>IndirectMig!$Q$73</f>
        <v>0</v>
      </c>
      <c r="Y41" s="96">
        <f>IndirectMig!$Q$98</f>
        <v>0</v>
      </c>
      <c r="Z41" s="96">
        <f>IndirectMig!$Q$123</f>
        <v>0</v>
      </c>
      <c r="AA41" s="96">
        <f>IndirectMig!$Q$148</f>
        <v>0</v>
      </c>
      <c r="AB41" s="96">
        <f>IndirectMig!$Q$173</f>
        <v>0</v>
      </c>
      <c r="AC41" s="4"/>
      <c r="AD41" s="54" t="s">
        <v>13</v>
      </c>
      <c r="AE41" s="96">
        <f>IndirectMig!$AO$23</f>
        <v>0</v>
      </c>
      <c r="AF41" s="96">
        <f>IndirectMig!$AO$48</f>
        <v>0.78749999999999998</v>
      </c>
      <c r="AG41" s="96">
        <f>IndirectMig!$AO$73</f>
        <v>0</v>
      </c>
      <c r="AH41" s="96">
        <f>IndirectMig!$AO$98</f>
        <v>0</v>
      </c>
      <c r="AI41" s="96">
        <f>IndirectMig!$AO$123</f>
        <v>0</v>
      </c>
      <c r="AJ41" s="96">
        <f>IndirectMig!$AO$148</f>
        <v>0</v>
      </c>
      <c r="AK41" s="96">
        <f>IndirectMig!$AO$173</f>
        <v>0</v>
      </c>
      <c r="AL41" s="48"/>
    </row>
    <row r="42" spans="2:38" x14ac:dyDescent="0.25">
      <c r="B42" s="53" t="s">
        <v>14</v>
      </c>
      <c r="C42" s="89"/>
      <c r="D42" s="89"/>
      <c r="E42" s="89"/>
      <c r="F42" s="89"/>
      <c r="G42" s="89"/>
      <c r="H42" s="89"/>
      <c r="I42" s="89"/>
      <c r="J42" s="4"/>
      <c r="K42" s="86" t="s">
        <v>14</v>
      </c>
      <c r="L42" s="89"/>
      <c r="M42" s="89"/>
      <c r="N42" s="89"/>
      <c r="O42" s="89"/>
      <c r="P42" s="89"/>
      <c r="Q42" s="89"/>
      <c r="R42" s="89"/>
      <c r="S42" s="48"/>
      <c r="U42" s="53" t="s">
        <v>14</v>
      </c>
      <c r="V42" s="96">
        <f>IndirectMig!$R$23</f>
        <v>0</v>
      </c>
      <c r="W42" s="96">
        <f>IndirectMig!$R$48</f>
        <v>0</v>
      </c>
      <c r="X42" s="96">
        <f>IndirectMig!$R$73</f>
        <v>0</v>
      </c>
      <c r="Y42" s="96">
        <f>IndirectMig!$R$98</f>
        <v>0</v>
      </c>
      <c r="Z42" s="96">
        <f>IndirectMig!$R$123</f>
        <v>0</v>
      </c>
      <c r="AA42" s="96">
        <f>IndirectMig!$R$148</f>
        <v>0</v>
      </c>
      <c r="AB42" s="96">
        <f>IndirectMig!$R$173</f>
        <v>0</v>
      </c>
      <c r="AC42" s="4"/>
      <c r="AD42" s="54" t="s">
        <v>14</v>
      </c>
      <c r="AE42" s="96">
        <f>IndirectMig!$AP$23</f>
        <v>0</v>
      </c>
      <c r="AF42" s="96">
        <f>IndirectMig!$AP$48</f>
        <v>0</v>
      </c>
      <c r="AG42" s="96">
        <f>IndirectMig!$AP$73</f>
        <v>0</v>
      </c>
      <c r="AH42" s="96">
        <f>IndirectMig!$AP$98</f>
        <v>0</v>
      </c>
      <c r="AI42" s="96">
        <f>IndirectMig!$AP$123</f>
        <v>0</v>
      </c>
      <c r="AJ42" s="96">
        <f>IndirectMig!$AP$148</f>
        <v>0</v>
      </c>
      <c r="AK42" s="96">
        <f>IndirectMig!$AP$173</f>
        <v>0</v>
      </c>
      <c r="AL42" s="48"/>
    </row>
    <row r="43" spans="2:38" x14ac:dyDescent="0.25">
      <c r="B43" s="53" t="s">
        <v>15</v>
      </c>
      <c r="C43" s="89"/>
      <c r="D43" s="89"/>
      <c r="E43" s="89"/>
      <c r="F43" s="89"/>
      <c r="G43" s="89"/>
      <c r="H43" s="89"/>
      <c r="I43" s="89"/>
      <c r="J43" s="4"/>
      <c r="K43" s="86" t="s">
        <v>15</v>
      </c>
      <c r="L43" s="89"/>
      <c r="M43" s="89"/>
      <c r="N43" s="89"/>
      <c r="O43" s="89"/>
      <c r="P43" s="89"/>
      <c r="Q43" s="89"/>
      <c r="R43" s="89"/>
      <c r="S43" s="48"/>
      <c r="U43" s="53" t="s">
        <v>15</v>
      </c>
      <c r="V43" s="96">
        <f>IndirectMig!$S$23</f>
        <v>0</v>
      </c>
      <c r="W43" s="96">
        <f>IndirectMig!$S$48</f>
        <v>0</v>
      </c>
      <c r="X43" s="96">
        <f>IndirectMig!$S$73</f>
        <v>0</v>
      </c>
      <c r="Y43" s="96">
        <f>IndirectMig!$S$98</f>
        <v>0</v>
      </c>
      <c r="Z43" s="96">
        <f>IndirectMig!$S$123</f>
        <v>0</v>
      </c>
      <c r="AA43" s="96">
        <f>IndirectMig!$S$148</f>
        <v>0</v>
      </c>
      <c r="AB43" s="96">
        <f>IndirectMig!$S$173</f>
        <v>0</v>
      </c>
      <c r="AC43" s="4"/>
      <c r="AD43" s="54" t="s">
        <v>15</v>
      </c>
      <c r="AE43" s="96">
        <f>IndirectMig!$AQ$23</f>
        <v>0</v>
      </c>
      <c r="AF43" s="96">
        <f>IndirectMig!$AQ$48</f>
        <v>0</v>
      </c>
      <c r="AG43" s="96">
        <f>IndirectMig!$AQ$73</f>
        <v>0</v>
      </c>
      <c r="AH43" s="96">
        <f>IndirectMig!$AQ$98</f>
        <v>0</v>
      </c>
      <c r="AI43" s="96">
        <f>IndirectMig!$AQ$123</f>
        <v>0</v>
      </c>
      <c r="AJ43" s="96">
        <f>IndirectMig!$AQ$148</f>
        <v>0</v>
      </c>
      <c r="AK43" s="96">
        <f>IndirectMig!$AQ$173</f>
        <v>0</v>
      </c>
      <c r="AL43" s="48"/>
    </row>
    <row r="44" spans="2:38" x14ac:dyDescent="0.25">
      <c r="B44" s="53" t="s">
        <v>16</v>
      </c>
      <c r="C44" s="89"/>
      <c r="D44" s="89"/>
      <c r="E44" s="89"/>
      <c r="F44" s="89"/>
      <c r="G44" s="89"/>
      <c r="H44" s="89"/>
      <c r="I44" s="89"/>
      <c r="J44" s="4"/>
      <c r="K44" s="86" t="s">
        <v>16</v>
      </c>
      <c r="L44" s="89"/>
      <c r="M44" s="89"/>
      <c r="N44" s="89"/>
      <c r="O44" s="89"/>
      <c r="P44" s="89"/>
      <c r="Q44" s="89"/>
      <c r="R44" s="89"/>
      <c r="S44" s="48"/>
      <c r="U44" s="53" t="s">
        <v>16</v>
      </c>
      <c r="V44" s="96">
        <f>IndirectMig!$T$23</f>
        <v>0</v>
      </c>
      <c r="W44" s="96">
        <f>IndirectMig!$T$48</f>
        <v>0</v>
      </c>
      <c r="X44" s="96">
        <f>IndirectMig!$T$73</f>
        <v>0</v>
      </c>
      <c r="Y44" s="96">
        <f>IndirectMig!$T$98</f>
        <v>0</v>
      </c>
      <c r="Z44" s="96">
        <f>IndirectMig!$T$123</f>
        <v>0</v>
      </c>
      <c r="AA44" s="96">
        <f>IndirectMig!$T$148</f>
        <v>0</v>
      </c>
      <c r="AB44" s="96">
        <f>IndirectMig!$T$173</f>
        <v>0</v>
      </c>
      <c r="AC44" s="4"/>
      <c r="AD44" s="54" t="s">
        <v>16</v>
      </c>
      <c r="AE44" s="96">
        <f>IndirectMig!$AR$23</f>
        <v>0</v>
      </c>
      <c r="AF44" s="96">
        <f>IndirectMig!$AR$48</f>
        <v>0</v>
      </c>
      <c r="AG44" s="96">
        <f>IndirectMig!$AR$73</f>
        <v>0</v>
      </c>
      <c r="AH44" s="96">
        <f>IndirectMig!$AR$98</f>
        <v>0</v>
      </c>
      <c r="AI44" s="96">
        <f>IndirectMig!$AR$123</f>
        <v>0</v>
      </c>
      <c r="AJ44" s="96">
        <f>IndirectMig!$AR$148</f>
        <v>0</v>
      </c>
      <c r="AK44" s="96">
        <f>IndirectMig!$AR$173</f>
        <v>0</v>
      </c>
      <c r="AL44" s="48"/>
    </row>
    <row r="45" spans="2:38" x14ac:dyDescent="0.25">
      <c r="B45" s="53" t="s">
        <v>17</v>
      </c>
      <c r="C45" s="89"/>
      <c r="D45" s="89"/>
      <c r="E45" s="89"/>
      <c r="F45" s="89"/>
      <c r="G45" s="89"/>
      <c r="H45" s="89"/>
      <c r="I45" s="89"/>
      <c r="J45" s="4"/>
      <c r="K45" s="86" t="s">
        <v>17</v>
      </c>
      <c r="L45" s="89"/>
      <c r="M45" s="89"/>
      <c r="N45" s="89"/>
      <c r="O45" s="89"/>
      <c r="P45" s="89"/>
      <c r="Q45" s="89"/>
      <c r="R45" s="89"/>
      <c r="S45" s="48"/>
      <c r="U45" s="53" t="s">
        <v>17</v>
      </c>
      <c r="V45" s="96">
        <f>IndirectMig!$U$23</f>
        <v>0</v>
      </c>
      <c r="W45" s="96">
        <f>IndirectMig!$U$48</f>
        <v>0</v>
      </c>
      <c r="X45" s="96">
        <f>IndirectMig!$U$73</f>
        <v>0</v>
      </c>
      <c r="Y45" s="96">
        <f>IndirectMig!$U$98</f>
        <v>0</v>
      </c>
      <c r="Z45" s="96">
        <f>IndirectMig!$U$123</f>
        <v>0</v>
      </c>
      <c r="AA45" s="96">
        <f>IndirectMig!$U$148</f>
        <v>0</v>
      </c>
      <c r="AB45" s="96">
        <f>IndirectMig!$U$173</f>
        <v>0</v>
      </c>
      <c r="AC45" s="4"/>
      <c r="AD45" s="54" t="s">
        <v>17</v>
      </c>
      <c r="AE45" s="96">
        <f>IndirectMig!$AS$23</f>
        <v>0</v>
      </c>
      <c r="AF45" s="96">
        <f>IndirectMig!$AS$48</f>
        <v>0</v>
      </c>
      <c r="AG45" s="96">
        <f>IndirectMig!$AS$73</f>
        <v>0</v>
      </c>
      <c r="AH45" s="96">
        <f>IndirectMig!$AS$98</f>
        <v>0</v>
      </c>
      <c r="AI45" s="96">
        <f>IndirectMig!$AS$123</f>
        <v>0</v>
      </c>
      <c r="AJ45" s="96">
        <f>IndirectMig!$AS$148</f>
        <v>0</v>
      </c>
      <c r="AK45" s="96">
        <f>IndirectMig!$AS$173</f>
        <v>0</v>
      </c>
      <c r="AL45" s="48"/>
    </row>
    <row r="46" spans="2:38" x14ac:dyDescent="0.25">
      <c r="B46" s="53" t="s">
        <v>18</v>
      </c>
      <c r="C46" s="89"/>
      <c r="D46" s="89"/>
      <c r="E46" s="89"/>
      <c r="F46" s="89"/>
      <c r="G46" s="89"/>
      <c r="H46" s="89"/>
      <c r="I46" s="89"/>
      <c r="J46" s="4"/>
      <c r="K46" s="86" t="s">
        <v>18</v>
      </c>
      <c r="L46" s="89"/>
      <c r="M46" s="89"/>
      <c r="N46" s="89"/>
      <c r="O46" s="89"/>
      <c r="P46" s="89"/>
      <c r="Q46" s="89"/>
      <c r="R46" s="89"/>
      <c r="S46" s="48"/>
      <c r="U46" s="53" t="s">
        <v>18</v>
      </c>
      <c r="V46" s="96">
        <f>IndirectMig!$V$23</f>
        <v>0</v>
      </c>
      <c r="W46" s="96">
        <f>IndirectMig!$V$48</f>
        <v>0</v>
      </c>
      <c r="X46" s="96">
        <f>IndirectMig!$V$73</f>
        <v>0</v>
      </c>
      <c r="Y46" s="96">
        <f>IndirectMig!$V$98</f>
        <v>0</v>
      </c>
      <c r="Z46" s="96">
        <f>IndirectMig!$V$123</f>
        <v>0</v>
      </c>
      <c r="AA46" s="96">
        <f>IndirectMig!$V$148</f>
        <v>0</v>
      </c>
      <c r="AB46" s="96">
        <f>IndirectMig!$V$173</f>
        <v>0</v>
      </c>
      <c r="AC46" s="4"/>
      <c r="AD46" s="54" t="s">
        <v>18</v>
      </c>
      <c r="AE46" s="96">
        <f>IndirectMig!$AT$23</f>
        <v>0</v>
      </c>
      <c r="AF46" s="96">
        <f>IndirectMig!$AT$48</f>
        <v>0</v>
      </c>
      <c r="AG46" s="96">
        <f>IndirectMig!$AT$73</f>
        <v>0</v>
      </c>
      <c r="AH46" s="96">
        <f>IndirectMig!$AT$98</f>
        <v>0</v>
      </c>
      <c r="AI46" s="96">
        <f>IndirectMig!$AT$123</f>
        <v>0</v>
      </c>
      <c r="AJ46" s="96">
        <f>IndirectMig!$AT$148</f>
        <v>0</v>
      </c>
      <c r="AK46" s="96">
        <f>IndirectMig!$AT$173</f>
        <v>0</v>
      </c>
      <c r="AL46" s="48"/>
    </row>
    <row r="47" spans="2:38" x14ac:dyDescent="0.25">
      <c r="B47" s="55" t="s">
        <v>19</v>
      </c>
      <c r="C47" s="89"/>
      <c r="D47" s="89"/>
      <c r="E47" s="89"/>
      <c r="F47" s="89"/>
      <c r="G47" s="89"/>
      <c r="H47" s="89"/>
      <c r="I47" s="89"/>
      <c r="J47" s="4"/>
      <c r="K47" s="87" t="s">
        <v>19</v>
      </c>
      <c r="L47" s="89"/>
      <c r="M47" s="89"/>
      <c r="N47" s="89"/>
      <c r="O47" s="89"/>
      <c r="P47" s="89"/>
      <c r="Q47" s="89"/>
      <c r="R47" s="89"/>
      <c r="S47" s="48"/>
      <c r="U47" s="55" t="s">
        <v>19</v>
      </c>
      <c r="V47" s="96">
        <f>IndirectMig!$W$23</f>
        <v>0</v>
      </c>
      <c r="W47" s="96">
        <f>IndirectMig!$W$48</f>
        <v>0</v>
      </c>
      <c r="X47" s="96">
        <f>IndirectMig!$W$73</f>
        <v>0</v>
      </c>
      <c r="Y47" s="96">
        <f>IndirectMig!$W$98</f>
        <v>0</v>
      </c>
      <c r="Z47" s="96">
        <f>IndirectMig!$W$123</f>
        <v>0</v>
      </c>
      <c r="AA47" s="96">
        <f>IndirectMig!$W$148</f>
        <v>0</v>
      </c>
      <c r="AB47" s="96">
        <f>IndirectMig!$W$173</f>
        <v>0</v>
      </c>
      <c r="AC47" s="4"/>
      <c r="AD47" s="56" t="s">
        <v>19</v>
      </c>
      <c r="AE47" s="96">
        <f>IndirectMig!$AU$23</f>
        <v>0</v>
      </c>
      <c r="AF47" s="96">
        <f>IndirectMig!$AU$48</f>
        <v>0</v>
      </c>
      <c r="AG47" s="96">
        <f>IndirectMig!$AU$73</f>
        <v>0</v>
      </c>
      <c r="AH47" s="96">
        <f>IndirectMig!$AU$98</f>
        <v>0</v>
      </c>
      <c r="AI47" s="96">
        <f>IndirectMig!$AU$123</f>
        <v>0</v>
      </c>
      <c r="AJ47" s="96">
        <f>IndirectMig!$AU$148</f>
        <v>0</v>
      </c>
      <c r="AK47" s="96">
        <f>IndirectMig!$AU$173</f>
        <v>0</v>
      </c>
      <c r="AL47" s="48"/>
    </row>
    <row r="48" spans="2:38" s="143" customFormat="1" ht="15.75" thickBot="1" x14ac:dyDescent="0.3">
      <c r="B48" s="152" t="s">
        <v>20</v>
      </c>
      <c r="C48" s="153">
        <f>SUM(C32:C47)</f>
        <v>0</v>
      </c>
      <c r="D48" s="153">
        <f>SUM(D32:D47)</f>
        <v>358.75</v>
      </c>
      <c r="E48" s="153">
        <f t="shared" ref="E48:I48" si="17">SUM(E32:E47)</f>
        <v>0</v>
      </c>
      <c r="F48" s="153">
        <f t="shared" si="17"/>
        <v>0</v>
      </c>
      <c r="G48" s="153">
        <f t="shared" si="17"/>
        <v>0</v>
      </c>
      <c r="H48" s="153">
        <f t="shared" si="17"/>
        <v>0</v>
      </c>
      <c r="I48" s="153">
        <f t="shared" si="17"/>
        <v>0</v>
      </c>
      <c r="J48" s="151"/>
      <c r="K48" s="154" t="s">
        <v>20</v>
      </c>
      <c r="L48" s="153">
        <f>SUM(L32:L47)</f>
        <v>0</v>
      </c>
      <c r="M48" s="153">
        <f>SUM(M32:M47)</f>
        <v>91.4</v>
      </c>
      <c r="N48" s="153">
        <f t="shared" ref="N48:R48" si="18">SUM(N32:N47)</f>
        <v>0</v>
      </c>
      <c r="O48" s="153">
        <f t="shared" si="18"/>
        <v>0</v>
      </c>
      <c r="P48" s="153">
        <f t="shared" si="18"/>
        <v>0</v>
      </c>
      <c r="Q48" s="153">
        <f t="shared" si="18"/>
        <v>0</v>
      </c>
      <c r="R48" s="153">
        <f t="shared" si="18"/>
        <v>0</v>
      </c>
      <c r="S48" s="155"/>
      <c r="U48" s="156" t="s">
        <v>20</v>
      </c>
      <c r="V48" s="153">
        <f>SUM(V29:V47)</f>
        <v>0</v>
      </c>
      <c r="W48" s="153">
        <f>SUM(W29:W47)</f>
        <v>216.33750000000001</v>
      </c>
      <c r="X48" s="153">
        <f t="shared" ref="X48:AB48" si="19">SUM(X29:X47)</f>
        <v>0</v>
      </c>
      <c r="Y48" s="153">
        <f t="shared" si="19"/>
        <v>0</v>
      </c>
      <c r="Z48" s="153">
        <f t="shared" si="19"/>
        <v>0</v>
      </c>
      <c r="AA48" s="153">
        <f t="shared" si="19"/>
        <v>0</v>
      </c>
      <c r="AB48" s="153">
        <f t="shared" si="19"/>
        <v>0</v>
      </c>
      <c r="AC48" s="151"/>
      <c r="AD48" s="157" t="s">
        <v>20</v>
      </c>
      <c r="AE48" s="153">
        <f>SUM(AE29:AE47)</f>
        <v>0</v>
      </c>
      <c r="AF48" s="153">
        <f>SUM(AF29:AF47)</f>
        <v>58.570999999999998</v>
      </c>
      <c r="AG48" s="153">
        <f t="shared" ref="AG48:AK48" si="20">SUM(AG29:AG47)</f>
        <v>0</v>
      </c>
      <c r="AH48" s="153">
        <f t="shared" si="20"/>
        <v>0</v>
      </c>
      <c r="AI48" s="153">
        <f t="shared" si="20"/>
        <v>0</v>
      </c>
      <c r="AJ48" s="153">
        <f t="shared" si="20"/>
        <v>0</v>
      </c>
      <c r="AK48" s="153">
        <f t="shared" si="20"/>
        <v>0</v>
      </c>
      <c r="AL48" s="155"/>
    </row>
    <row r="50" spans="4:16" x14ac:dyDescent="0.25">
      <c r="D50" s="143"/>
      <c r="M50" s="143"/>
      <c r="P50" s="4"/>
    </row>
    <row r="51" spans="4:16" x14ac:dyDescent="0.25">
      <c r="P51" s="4"/>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V174"/>
  <sheetViews>
    <sheetView topLeftCell="A31" workbookViewId="0">
      <selection activeCell="E32" sqref="E32"/>
    </sheetView>
  </sheetViews>
  <sheetFormatPr defaultColWidth="9.140625" defaultRowHeight="15" x14ac:dyDescent="0.25"/>
  <cols>
    <col min="1" max="1" width="3" style="1" customWidth="1"/>
    <col min="2" max="2" width="3.7109375" style="1" customWidth="1"/>
    <col min="3" max="3" width="9.140625" style="1"/>
    <col min="4" max="4" width="5.42578125" style="1" customWidth="1"/>
    <col min="5" max="5" width="6.140625" style="1" customWidth="1"/>
    <col min="6" max="7" width="5.7109375" style="1" customWidth="1"/>
    <col min="8" max="23" width="7.7109375" style="1" customWidth="1"/>
    <col min="24" max="24" width="5.7109375" style="1" customWidth="1"/>
    <col min="25" max="25" width="4.42578125" style="1" customWidth="1"/>
    <col min="26" max="26" width="4.28515625" style="1" customWidth="1"/>
    <col min="27" max="27" width="9.140625" style="1"/>
    <col min="28" max="28" width="9.140625" style="143"/>
    <col min="29" max="16384" width="9.140625" style="1"/>
  </cols>
  <sheetData>
    <row r="1" spans="2:48" ht="15.75" thickBot="1" x14ac:dyDescent="0.3">
      <c r="C1" s="47">
        <v>20152019</v>
      </c>
      <c r="F1" s="47"/>
      <c r="G1" s="47"/>
      <c r="H1" s="47">
        <v>20402044</v>
      </c>
      <c r="I1" s="47">
        <v>20402045</v>
      </c>
      <c r="AA1" s="47">
        <v>20152019</v>
      </c>
    </row>
    <row r="2" spans="2:48" x14ac:dyDescent="0.25">
      <c r="B2" s="75"/>
      <c r="C2" s="67"/>
      <c r="D2" s="67"/>
      <c r="E2" s="45"/>
      <c r="F2" s="45"/>
      <c r="G2" s="45"/>
      <c r="H2" s="45"/>
      <c r="I2" s="45"/>
      <c r="J2" s="45"/>
      <c r="K2" s="45"/>
      <c r="L2" s="45"/>
      <c r="M2" s="45"/>
      <c r="N2" s="45"/>
      <c r="O2" s="45"/>
      <c r="P2" s="45"/>
      <c r="Q2" s="45"/>
      <c r="R2" s="45"/>
      <c r="S2" s="45"/>
      <c r="T2" s="45"/>
      <c r="U2" s="45"/>
      <c r="V2" s="45"/>
      <c r="W2" s="45"/>
      <c r="X2" s="46"/>
      <c r="Z2" s="75"/>
      <c r="AA2" s="67"/>
      <c r="AB2" s="144"/>
      <c r="AC2" s="45"/>
      <c r="AD2" s="45"/>
      <c r="AE2" s="45"/>
      <c r="AF2" s="45"/>
      <c r="AG2" s="45"/>
      <c r="AH2" s="45"/>
      <c r="AI2" s="45"/>
      <c r="AJ2" s="45"/>
      <c r="AK2" s="45"/>
      <c r="AL2" s="45"/>
      <c r="AM2" s="45"/>
      <c r="AN2" s="45"/>
      <c r="AO2" s="45"/>
      <c r="AP2" s="45"/>
      <c r="AQ2" s="45"/>
      <c r="AR2" s="45"/>
      <c r="AS2" s="45"/>
      <c r="AT2" s="45"/>
      <c r="AU2" s="45"/>
      <c r="AV2" s="46"/>
    </row>
    <row r="3" spans="2:48" x14ac:dyDescent="0.25">
      <c r="B3" s="51"/>
      <c r="C3" s="110" t="s">
        <v>0</v>
      </c>
      <c r="D3" s="95" t="s">
        <v>20</v>
      </c>
      <c r="E3" s="92" t="s">
        <v>1</v>
      </c>
      <c r="F3" s="92" t="s">
        <v>2</v>
      </c>
      <c r="G3" s="92" t="s">
        <v>3</v>
      </c>
      <c r="H3" s="92" t="s">
        <v>4</v>
      </c>
      <c r="I3" s="92" t="s">
        <v>5</v>
      </c>
      <c r="J3" s="92" t="s">
        <v>6</v>
      </c>
      <c r="K3" s="92" t="s">
        <v>7</v>
      </c>
      <c r="L3" s="92" t="s">
        <v>8</v>
      </c>
      <c r="M3" s="92" t="s">
        <v>9</v>
      </c>
      <c r="N3" s="92" t="s">
        <v>10</v>
      </c>
      <c r="O3" s="92" t="s">
        <v>11</v>
      </c>
      <c r="P3" s="92" t="s">
        <v>12</v>
      </c>
      <c r="Q3" s="92" t="s">
        <v>13</v>
      </c>
      <c r="R3" s="92" t="s">
        <v>14</v>
      </c>
      <c r="S3" s="92" t="s">
        <v>15</v>
      </c>
      <c r="T3" s="92" t="s">
        <v>16</v>
      </c>
      <c r="U3" s="92" t="s">
        <v>17</v>
      </c>
      <c r="V3" s="92" t="s">
        <v>18</v>
      </c>
      <c r="W3" s="93" t="s">
        <v>85</v>
      </c>
      <c r="X3" s="90"/>
      <c r="Z3" s="51"/>
      <c r="AA3" s="110" t="s">
        <v>21</v>
      </c>
      <c r="AB3" s="145" t="s">
        <v>20</v>
      </c>
      <c r="AC3" s="92" t="s">
        <v>1</v>
      </c>
      <c r="AD3" s="92" t="s">
        <v>2</v>
      </c>
      <c r="AE3" s="92" t="s">
        <v>3</v>
      </c>
      <c r="AF3" s="92" t="s">
        <v>4</v>
      </c>
      <c r="AG3" s="92" t="s">
        <v>5</v>
      </c>
      <c r="AH3" s="92" t="s">
        <v>6</v>
      </c>
      <c r="AI3" s="92" t="s">
        <v>7</v>
      </c>
      <c r="AJ3" s="92" t="s">
        <v>8</v>
      </c>
      <c r="AK3" s="92" t="s">
        <v>9</v>
      </c>
      <c r="AL3" s="92" t="s">
        <v>10</v>
      </c>
      <c r="AM3" s="92" t="s">
        <v>11</v>
      </c>
      <c r="AN3" s="92" t="s">
        <v>12</v>
      </c>
      <c r="AO3" s="92" t="s">
        <v>13</v>
      </c>
      <c r="AP3" s="92" t="s">
        <v>14</v>
      </c>
      <c r="AQ3" s="92" t="s">
        <v>15</v>
      </c>
      <c r="AR3" s="92" t="s">
        <v>16</v>
      </c>
      <c r="AS3" s="92" t="s">
        <v>17</v>
      </c>
      <c r="AT3" s="92" t="s">
        <v>18</v>
      </c>
      <c r="AU3" s="93" t="s">
        <v>85</v>
      </c>
      <c r="AV3" s="90"/>
    </row>
    <row r="4" spans="2:48" x14ac:dyDescent="0.25">
      <c r="B4" s="51"/>
      <c r="C4" s="91" t="s">
        <v>1</v>
      </c>
      <c r="D4" s="91"/>
      <c r="E4" s="89"/>
      <c r="F4" s="89"/>
      <c r="G4" s="89"/>
      <c r="H4" s="89"/>
      <c r="I4" s="89"/>
      <c r="J4" s="89"/>
      <c r="K4" s="89"/>
      <c r="L4" s="89"/>
      <c r="M4" s="89"/>
      <c r="N4" s="89"/>
      <c r="O4" s="89"/>
      <c r="P4" s="89"/>
      <c r="Q4" s="89"/>
      <c r="R4" s="89"/>
      <c r="S4" s="89"/>
      <c r="T4" s="89"/>
      <c r="U4" s="89"/>
      <c r="V4" s="89"/>
      <c r="W4" s="89"/>
      <c r="X4" s="90"/>
      <c r="Z4" s="51"/>
      <c r="AA4" s="91" t="s">
        <v>1</v>
      </c>
      <c r="AB4" s="146"/>
      <c r="AC4" s="89"/>
      <c r="AD4" s="89"/>
      <c r="AE4" s="89"/>
      <c r="AF4" s="89"/>
      <c r="AG4" s="89"/>
      <c r="AH4" s="89"/>
      <c r="AI4" s="89"/>
      <c r="AJ4" s="89"/>
      <c r="AK4" s="89"/>
      <c r="AL4" s="89"/>
      <c r="AM4" s="89"/>
      <c r="AN4" s="89"/>
      <c r="AO4" s="89"/>
      <c r="AP4" s="89"/>
      <c r="AQ4" s="89"/>
      <c r="AR4" s="89"/>
      <c r="AS4" s="89"/>
      <c r="AT4" s="89"/>
      <c r="AU4" s="89"/>
      <c r="AV4" s="90"/>
    </row>
    <row r="5" spans="2:48" x14ac:dyDescent="0.25">
      <c r="B5" s="51"/>
      <c r="C5" s="92" t="s">
        <v>2</v>
      </c>
      <c r="D5" s="92"/>
      <c r="E5" s="89"/>
      <c r="F5" s="89"/>
      <c r="G5" s="89"/>
      <c r="H5" s="89"/>
      <c r="I5" s="89"/>
      <c r="J5" s="89"/>
      <c r="K5" s="89"/>
      <c r="L5" s="89"/>
      <c r="M5" s="89"/>
      <c r="N5" s="89"/>
      <c r="O5" s="89"/>
      <c r="P5" s="89"/>
      <c r="Q5" s="89"/>
      <c r="R5" s="89"/>
      <c r="S5" s="89"/>
      <c r="T5" s="89"/>
      <c r="U5" s="89"/>
      <c r="V5" s="89"/>
      <c r="W5" s="89"/>
      <c r="X5" s="48"/>
      <c r="Z5" s="51"/>
      <c r="AA5" s="92" t="s">
        <v>2</v>
      </c>
      <c r="AB5" s="147"/>
      <c r="AC5" s="89"/>
      <c r="AD5" s="89"/>
      <c r="AE5" s="89"/>
      <c r="AF5" s="89"/>
      <c r="AG5" s="89"/>
      <c r="AH5" s="89"/>
      <c r="AI5" s="89"/>
      <c r="AJ5" s="89"/>
      <c r="AK5" s="89"/>
      <c r="AL5" s="89"/>
      <c r="AM5" s="89"/>
      <c r="AN5" s="89"/>
      <c r="AO5" s="89"/>
      <c r="AP5" s="89"/>
      <c r="AQ5" s="89"/>
      <c r="AR5" s="89"/>
      <c r="AS5" s="89"/>
      <c r="AT5" s="89"/>
      <c r="AU5" s="89"/>
      <c r="AV5" s="48"/>
    </row>
    <row r="6" spans="2:48" x14ac:dyDescent="0.25">
      <c r="B6" s="51"/>
      <c r="C6" s="92" t="s">
        <v>3</v>
      </c>
      <c r="D6" s="92"/>
      <c r="E6" s="89"/>
      <c r="F6" s="89"/>
      <c r="G6" s="89"/>
      <c r="H6" s="89"/>
      <c r="I6" s="89"/>
      <c r="J6" s="89"/>
      <c r="K6" s="89"/>
      <c r="L6" s="89"/>
      <c r="M6" s="89"/>
      <c r="N6" s="89"/>
      <c r="O6" s="89"/>
      <c r="P6" s="89"/>
      <c r="Q6" s="89"/>
      <c r="R6" s="89"/>
      <c r="S6" s="89"/>
      <c r="T6" s="89"/>
      <c r="U6" s="89"/>
      <c r="V6" s="89"/>
      <c r="W6" s="89"/>
      <c r="X6" s="48"/>
      <c r="Z6" s="51"/>
      <c r="AA6" s="92" t="s">
        <v>3</v>
      </c>
      <c r="AB6" s="147"/>
      <c r="AC6" s="89"/>
      <c r="AD6" s="89"/>
      <c r="AE6" s="89"/>
      <c r="AF6" s="89"/>
      <c r="AG6" s="89"/>
      <c r="AH6" s="89"/>
      <c r="AI6" s="89"/>
      <c r="AJ6" s="89"/>
      <c r="AK6" s="89"/>
      <c r="AL6" s="89"/>
      <c r="AM6" s="89"/>
      <c r="AN6" s="89"/>
      <c r="AO6" s="89"/>
      <c r="AP6" s="89"/>
      <c r="AQ6" s="89"/>
      <c r="AR6" s="89"/>
      <c r="AS6" s="89"/>
      <c r="AT6" s="89"/>
      <c r="AU6" s="89"/>
      <c r="AV6" s="48"/>
    </row>
    <row r="7" spans="2:48" x14ac:dyDescent="0.25">
      <c r="B7" s="51"/>
      <c r="C7" s="92" t="s">
        <v>4</v>
      </c>
      <c r="D7" s="111">
        <f t="shared" ref="D7:D16" si="0">SUM(E7:W7)</f>
        <v>0</v>
      </c>
      <c r="E7" s="96">
        <f>'Employment Shock'!$C$32*('Employment Shock'!AC$7/100)</f>
        <v>0</v>
      </c>
      <c r="F7" s="96">
        <f>'Employment Shock'!$C$32*('Employment Shock'!AD$7/100)</f>
        <v>0</v>
      </c>
      <c r="G7" s="96">
        <f>'Employment Shock'!$C$32*('Employment Shock'!AE$7/100)</f>
        <v>0</v>
      </c>
      <c r="H7" s="96">
        <f>'Employment Shock'!$C$32*('Employment Shock'!AF$7/100)</f>
        <v>0</v>
      </c>
      <c r="I7" s="96">
        <f>'Employment Shock'!$C$32*('Employment Shock'!AG$7/100)</f>
        <v>0</v>
      </c>
      <c r="J7" s="96">
        <f>'Employment Shock'!$C$32*('Employment Shock'!AH$7/100)</f>
        <v>0</v>
      </c>
      <c r="K7" s="96">
        <f>'Employment Shock'!$C$32*('Employment Shock'!AI$7/100)</f>
        <v>0</v>
      </c>
      <c r="L7" s="96">
        <f>'Employment Shock'!$C$32*('Employment Shock'!AJ$7/100)</f>
        <v>0</v>
      </c>
      <c r="M7" s="96">
        <f>'Employment Shock'!$C$32*('Employment Shock'!AK$7/100)</f>
        <v>0</v>
      </c>
      <c r="N7" s="96">
        <f>'Employment Shock'!$C$32*('Employment Shock'!AL$7/100)</f>
        <v>0</v>
      </c>
      <c r="O7" s="96">
        <f>'Employment Shock'!$C$32*('Employment Shock'!AM$7/100)</f>
        <v>0</v>
      </c>
      <c r="P7" s="96">
        <f>'Employment Shock'!$C$32*('Employment Shock'!AN$7/100)</f>
        <v>0</v>
      </c>
      <c r="Q7" s="96">
        <f>'Employment Shock'!$C$32*('Employment Shock'!AO$7/100)</f>
        <v>0</v>
      </c>
      <c r="R7" s="96">
        <f>'Employment Shock'!$C$32*('Employment Shock'!AP$7/100)</f>
        <v>0</v>
      </c>
      <c r="S7" s="96">
        <f>'Employment Shock'!$C$32*('Employment Shock'!AQ$7/100)</f>
        <v>0</v>
      </c>
      <c r="T7" s="96">
        <f>'Employment Shock'!$C$32*('Employment Shock'!AR$7/100)</f>
        <v>0</v>
      </c>
      <c r="U7" s="96">
        <f>'Employment Shock'!$C$32*('Employment Shock'!AS$7/100)</f>
        <v>0</v>
      </c>
      <c r="V7" s="96">
        <f>'Employment Shock'!$C$32*('Employment Shock'!AT$7/100)</f>
        <v>0</v>
      </c>
      <c r="W7" s="96">
        <f>'Employment Shock'!$C$32*('Employment Shock'!AU$7/100)</f>
        <v>0</v>
      </c>
      <c r="X7" s="48"/>
      <c r="Z7" s="51"/>
      <c r="AA7" s="92" t="s">
        <v>4</v>
      </c>
      <c r="AB7" s="148">
        <f t="shared" ref="AB7:AB16" si="1">SUM(AC7:AU7)</f>
        <v>0</v>
      </c>
      <c r="AC7" s="96">
        <f>'Employment Shock'!$L$32*('Employment Shock'!AC$7/100)</f>
        <v>0</v>
      </c>
      <c r="AD7" s="96">
        <f>'Employment Shock'!$L$32*('Employment Shock'!AD$7/100)</f>
        <v>0</v>
      </c>
      <c r="AE7" s="96">
        <f>'Employment Shock'!$L$32*('Employment Shock'!AE$7/100)</f>
        <v>0</v>
      </c>
      <c r="AF7" s="96">
        <f>'Employment Shock'!$L$32*('Employment Shock'!AF$7/100)</f>
        <v>0</v>
      </c>
      <c r="AG7" s="96">
        <f>'Employment Shock'!$L$32*('Employment Shock'!AG$7/100)</f>
        <v>0</v>
      </c>
      <c r="AH7" s="96">
        <f>'Employment Shock'!$L$32*('Employment Shock'!AH$7/100)</f>
        <v>0</v>
      </c>
      <c r="AI7" s="96">
        <f>'Employment Shock'!$L$32*('Employment Shock'!AI$7/100)</f>
        <v>0</v>
      </c>
      <c r="AJ7" s="96">
        <f>'Employment Shock'!$L$32*('Employment Shock'!AJ$7/100)</f>
        <v>0</v>
      </c>
      <c r="AK7" s="96">
        <f>'Employment Shock'!$L$32*('Employment Shock'!AK$7/100)</f>
        <v>0</v>
      </c>
      <c r="AL7" s="96">
        <f>'Employment Shock'!$L$32*('Employment Shock'!AL$7/100)</f>
        <v>0</v>
      </c>
      <c r="AM7" s="96">
        <f>'Employment Shock'!$L$32*('Employment Shock'!AM$7/100)</f>
        <v>0</v>
      </c>
      <c r="AN7" s="96">
        <f>'Employment Shock'!$L$32*('Employment Shock'!AN$7/100)</f>
        <v>0</v>
      </c>
      <c r="AO7" s="96">
        <f>'Employment Shock'!$L$32*('Employment Shock'!AO$7/100)</f>
        <v>0</v>
      </c>
      <c r="AP7" s="96">
        <f>'Employment Shock'!$L$32*('Employment Shock'!AP$7/100)</f>
        <v>0</v>
      </c>
      <c r="AQ7" s="96">
        <f>'Employment Shock'!$L$32*('Employment Shock'!AQ$7/100)</f>
        <v>0</v>
      </c>
      <c r="AR7" s="96">
        <f>'Employment Shock'!$L$32*('Employment Shock'!AR$7/100)</f>
        <v>0</v>
      </c>
      <c r="AS7" s="96">
        <f>'Employment Shock'!$L$32*('Employment Shock'!AS$7/100)</f>
        <v>0</v>
      </c>
      <c r="AT7" s="96">
        <f>'Employment Shock'!$L$32*('Employment Shock'!AT$7/100)</f>
        <v>0</v>
      </c>
      <c r="AU7" s="96">
        <f>'Employment Shock'!$L$32*('Employment Shock'!AU$7/100)</f>
        <v>0</v>
      </c>
      <c r="AV7" s="48"/>
    </row>
    <row r="8" spans="2:48" x14ac:dyDescent="0.25">
      <c r="B8" s="51"/>
      <c r="C8" s="92" t="s">
        <v>5</v>
      </c>
      <c r="D8" s="111">
        <f t="shared" si="0"/>
        <v>0</v>
      </c>
      <c r="E8" s="96">
        <f>'Employment Shock'!$C$33*('Employment Shock'!AC$8/100)</f>
        <v>0</v>
      </c>
      <c r="F8" s="96">
        <f>'Employment Shock'!$C$33*('Employment Shock'!AD$8/100)</f>
        <v>0</v>
      </c>
      <c r="G8" s="96">
        <f>'Employment Shock'!$C$33*('Employment Shock'!AE$8/100)</f>
        <v>0</v>
      </c>
      <c r="H8" s="96">
        <f>'Employment Shock'!$C$33*('Employment Shock'!AF$8/100)</f>
        <v>0</v>
      </c>
      <c r="I8" s="96">
        <f>'Employment Shock'!$C$33*('Employment Shock'!AG$8/100)</f>
        <v>0</v>
      </c>
      <c r="J8" s="96">
        <f>'Employment Shock'!$C$33*('Employment Shock'!AH$8/100)</f>
        <v>0</v>
      </c>
      <c r="K8" s="96">
        <f>'Employment Shock'!$C$33*('Employment Shock'!AI$8/100)</f>
        <v>0</v>
      </c>
      <c r="L8" s="96">
        <f>'Employment Shock'!$C$33*('Employment Shock'!AJ$8/100)</f>
        <v>0</v>
      </c>
      <c r="M8" s="96">
        <f>'Employment Shock'!$C$33*('Employment Shock'!AK$8/100)</f>
        <v>0</v>
      </c>
      <c r="N8" s="96">
        <f>'Employment Shock'!$C$33*('Employment Shock'!AL$8/100)</f>
        <v>0</v>
      </c>
      <c r="O8" s="96">
        <f>'Employment Shock'!$C$33*('Employment Shock'!AM$8/100)</f>
        <v>0</v>
      </c>
      <c r="P8" s="96">
        <f>'Employment Shock'!$C$33*('Employment Shock'!AN$8/100)</f>
        <v>0</v>
      </c>
      <c r="Q8" s="96">
        <f>'Employment Shock'!$C$33*('Employment Shock'!AO$8/100)</f>
        <v>0</v>
      </c>
      <c r="R8" s="96">
        <f>'Employment Shock'!$C$33*('Employment Shock'!AP$8/100)</f>
        <v>0</v>
      </c>
      <c r="S8" s="96">
        <f>'Employment Shock'!$C$33*('Employment Shock'!AQ$8/100)</f>
        <v>0</v>
      </c>
      <c r="T8" s="96">
        <f>'Employment Shock'!$C$33*('Employment Shock'!AR$8/100)</f>
        <v>0</v>
      </c>
      <c r="U8" s="96">
        <f>'Employment Shock'!$C$33*('Employment Shock'!AS$8/100)</f>
        <v>0</v>
      </c>
      <c r="V8" s="96">
        <f>'Employment Shock'!$C$33*('Employment Shock'!AT$8/100)</f>
        <v>0</v>
      </c>
      <c r="W8" s="96">
        <f>'Employment Shock'!$C$33*('Employment Shock'!AU$8/100)</f>
        <v>0</v>
      </c>
      <c r="X8" s="48"/>
      <c r="Z8" s="51"/>
      <c r="AA8" s="92" t="s">
        <v>5</v>
      </c>
      <c r="AB8" s="148">
        <f t="shared" si="1"/>
        <v>0</v>
      </c>
      <c r="AC8" s="96">
        <f>'Employment Shock'!$L$33*('Employment Shock'!AC$8/100)</f>
        <v>0</v>
      </c>
      <c r="AD8" s="96">
        <f>'Employment Shock'!$L$33*('Employment Shock'!AD$8/100)</f>
        <v>0</v>
      </c>
      <c r="AE8" s="96">
        <f>'Employment Shock'!$L$33*('Employment Shock'!AE$8/100)</f>
        <v>0</v>
      </c>
      <c r="AF8" s="96">
        <f>'Employment Shock'!$L$33*('Employment Shock'!AF$8/100)</f>
        <v>0</v>
      </c>
      <c r="AG8" s="96">
        <f>'Employment Shock'!$L$33*('Employment Shock'!AG$8/100)</f>
        <v>0</v>
      </c>
      <c r="AH8" s="96">
        <f>'Employment Shock'!$L$33*('Employment Shock'!AH$8/100)</f>
        <v>0</v>
      </c>
      <c r="AI8" s="96">
        <f>'Employment Shock'!$L$33*('Employment Shock'!AI$8/100)</f>
        <v>0</v>
      </c>
      <c r="AJ8" s="96">
        <f>'Employment Shock'!$L$33*('Employment Shock'!AJ$8/100)</f>
        <v>0</v>
      </c>
      <c r="AK8" s="96">
        <f>'Employment Shock'!$L$33*('Employment Shock'!AK$8/100)</f>
        <v>0</v>
      </c>
      <c r="AL8" s="96">
        <f>'Employment Shock'!$L$33*('Employment Shock'!AL$8/100)</f>
        <v>0</v>
      </c>
      <c r="AM8" s="96">
        <f>'Employment Shock'!$L$33*('Employment Shock'!AM$8/100)</f>
        <v>0</v>
      </c>
      <c r="AN8" s="96">
        <f>'Employment Shock'!$L$33*('Employment Shock'!AN$8/100)</f>
        <v>0</v>
      </c>
      <c r="AO8" s="96">
        <f>'Employment Shock'!$L$33*('Employment Shock'!AO$8/100)</f>
        <v>0</v>
      </c>
      <c r="AP8" s="96">
        <f>'Employment Shock'!$L$33*('Employment Shock'!AP$8/100)</f>
        <v>0</v>
      </c>
      <c r="AQ8" s="96">
        <f>'Employment Shock'!$L$33*('Employment Shock'!AQ$8/100)</f>
        <v>0</v>
      </c>
      <c r="AR8" s="96">
        <f>'Employment Shock'!$L$33*('Employment Shock'!AR$8/100)</f>
        <v>0</v>
      </c>
      <c r="AS8" s="96">
        <f>'Employment Shock'!$L$33*('Employment Shock'!AS$8/100)</f>
        <v>0</v>
      </c>
      <c r="AT8" s="96">
        <f>'Employment Shock'!$L$33*('Employment Shock'!AT$8/100)</f>
        <v>0</v>
      </c>
      <c r="AU8" s="96">
        <f>'Employment Shock'!$L$33*('Employment Shock'!AU$8/100)</f>
        <v>0</v>
      </c>
      <c r="AV8" s="48"/>
    </row>
    <row r="9" spans="2:48" x14ac:dyDescent="0.25">
      <c r="B9" s="51"/>
      <c r="C9" s="92" t="s">
        <v>6</v>
      </c>
      <c r="D9" s="111">
        <f t="shared" si="0"/>
        <v>0</v>
      </c>
      <c r="E9" s="96">
        <f>'Employment Shock'!$C$34*('Employment Shock'!AC$9/100)</f>
        <v>0</v>
      </c>
      <c r="F9" s="96">
        <f>'Employment Shock'!$C$34*('Employment Shock'!AD$9/100)</f>
        <v>0</v>
      </c>
      <c r="G9" s="96">
        <f>'Employment Shock'!$C$34*('Employment Shock'!AE$9/100)</f>
        <v>0</v>
      </c>
      <c r="H9" s="96">
        <f>'Employment Shock'!$C$34*('Employment Shock'!AF$9/100)</f>
        <v>0</v>
      </c>
      <c r="I9" s="96">
        <f>'Employment Shock'!$C$34*('Employment Shock'!AG$9/100)</f>
        <v>0</v>
      </c>
      <c r="J9" s="96">
        <f>'Employment Shock'!$C$34*('Employment Shock'!AH$9/100)</f>
        <v>0</v>
      </c>
      <c r="K9" s="96">
        <f>'Employment Shock'!$C$34*('Employment Shock'!AI$9/100)</f>
        <v>0</v>
      </c>
      <c r="L9" s="96">
        <f>'Employment Shock'!$C$34*('Employment Shock'!AJ$9/100)</f>
        <v>0</v>
      </c>
      <c r="M9" s="96">
        <f>'Employment Shock'!$C$34*('Employment Shock'!AK$9/100)</f>
        <v>0</v>
      </c>
      <c r="N9" s="96">
        <f>'Employment Shock'!$C$34*('Employment Shock'!AL$9/100)</f>
        <v>0</v>
      </c>
      <c r="O9" s="96">
        <f>'Employment Shock'!$C$34*('Employment Shock'!AM$9/100)</f>
        <v>0</v>
      </c>
      <c r="P9" s="96">
        <f>'Employment Shock'!$C$34*('Employment Shock'!AN$9/100)</f>
        <v>0</v>
      </c>
      <c r="Q9" s="96">
        <f>'Employment Shock'!$C$34*('Employment Shock'!AO$9/100)</f>
        <v>0</v>
      </c>
      <c r="R9" s="96">
        <f>'Employment Shock'!$C$34*('Employment Shock'!AP$9/100)</f>
        <v>0</v>
      </c>
      <c r="S9" s="96">
        <f>'Employment Shock'!$C$34*('Employment Shock'!AQ$9/100)</f>
        <v>0</v>
      </c>
      <c r="T9" s="96">
        <f>'Employment Shock'!$C$34*('Employment Shock'!AR$9/100)</f>
        <v>0</v>
      </c>
      <c r="U9" s="96">
        <f>'Employment Shock'!$C$34*('Employment Shock'!AS$9/100)</f>
        <v>0</v>
      </c>
      <c r="V9" s="96">
        <f>'Employment Shock'!$C$34*('Employment Shock'!AT$9/100)</f>
        <v>0</v>
      </c>
      <c r="W9" s="96">
        <f>'Employment Shock'!$C$34*('Employment Shock'!AU$9/100)</f>
        <v>0</v>
      </c>
      <c r="X9" s="48"/>
      <c r="Z9" s="51"/>
      <c r="AA9" s="92" t="s">
        <v>6</v>
      </c>
      <c r="AB9" s="148">
        <f t="shared" si="1"/>
        <v>0</v>
      </c>
      <c r="AC9" s="96">
        <f>'Employment Shock'!$L$34*('Employment Shock'!AC$9/100)</f>
        <v>0</v>
      </c>
      <c r="AD9" s="96">
        <f>'Employment Shock'!$L$34*('Employment Shock'!AD$9/100)</f>
        <v>0</v>
      </c>
      <c r="AE9" s="96">
        <f>'Employment Shock'!$L$34*('Employment Shock'!AE$9/100)</f>
        <v>0</v>
      </c>
      <c r="AF9" s="96">
        <f>'Employment Shock'!$L$34*('Employment Shock'!AF$9/100)</f>
        <v>0</v>
      </c>
      <c r="AG9" s="96">
        <f>'Employment Shock'!$L$34*('Employment Shock'!AG$9/100)</f>
        <v>0</v>
      </c>
      <c r="AH9" s="96">
        <f>'Employment Shock'!$L$34*('Employment Shock'!AH$9/100)</f>
        <v>0</v>
      </c>
      <c r="AI9" s="96">
        <f>'Employment Shock'!$L$34*('Employment Shock'!AI$9/100)</f>
        <v>0</v>
      </c>
      <c r="AJ9" s="96">
        <f>'Employment Shock'!$L$34*('Employment Shock'!AJ$9/100)</f>
        <v>0</v>
      </c>
      <c r="AK9" s="96">
        <f>'Employment Shock'!$L$34*('Employment Shock'!AK$9/100)</f>
        <v>0</v>
      </c>
      <c r="AL9" s="96">
        <f>'Employment Shock'!$L$34*('Employment Shock'!AL$9/100)</f>
        <v>0</v>
      </c>
      <c r="AM9" s="96">
        <f>'Employment Shock'!$L$34*('Employment Shock'!AM$9/100)</f>
        <v>0</v>
      </c>
      <c r="AN9" s="96">
        <f>'Employment Shock'!$L$34*('Employment Shock'!AN$9/100)</f>
        <v>0</v>
      </c>
      <c r="AO9" s="96">
        <f>'Employment Shock'!$L$34*('Employment Shock'!AO$9/100)</f>
        <v>0</v>
      </c>
      <c r="AP9" s="96">
        <f>'Employment Shock'!$L$34*('Employment Shock'!AP$9/100)</f>
        <v>0</v>
      </c>
      <c r="AQ9" s="96">
        <f>'Employment Shock'!$L$34*('Employment Shock'!AQ$9/100)</f>
        <v>0</v>
      </c>
      <c r="AR9" s="96">
        <f>'Employment Shock'!$L$34*('Employment Shock'!AR$9/100)</f>
        <v>0</v>
      </c>
      <c r="AS9" s="96">
        <f>'Employment Shock'!$L$34*('Employment Shock'!AS$9/100)</f>
        <v>0</v>
      </c>
      <c r="AT9" s="96">
        <f>'Employment Shock'!$L$34*('Employment Shock'!AT$9/100)</f>
        <v>0</v>
      </c>
      <c r="AU9" s="96">
        <f>'Employment Shock'!$L$34*('Employment Shock'!AU$9/100)</f>
        <v>0</v>
      </c>
      <c r="AV9" s="48"/>
    </row>
    <row r="10" spans="2:48" x14ac:dyDescent="0.25">
      <c r="B10" s="51"/>
      <c r="C10" s="92" t="s">
        <v>7</v>
      </c>
      <c r="D10" s="111">
        <f t="shared" si="0"/>
        <v>0</v>
      </c>
      <c r="E10" s="96">
        <f>'Employment Shock'!$C$35*('Employment Shock'!AC$10/100)</f>
        <v>0</v>
      </c>
      <c r="F10" s="96">
        <f>'Employment Shock'!$C$35*('Employment Shock'!AD$10/100)</f>
        <v>0</v>
      </c>
      <c r="G10" s="96">
        <f>'Employment Shock'!$C$35*('Employment Shock'!AE$10/100)</f>
        <v>0</v>
      </c>
      <c r="H10" s="96">
        <f>'Employment Shock'!$C$35*('Employment Shock'!AF$10/100)</f>
        <v>0</v>
      </c>
      <c r="I10" s="96">
        <f>'Employment Shock'!$C$35*('Employment Shock'!AG$10/100)</f>
        <v>0</v>
      </c>
      <c r="J10" s="96">
        <f>'Employment Shock'!$C$35*('Employment Shock'!AH$10/100)</f>
        <v>0</v>
      </c>
      <c r="K10" s="96">
        <f>'Employment Shock'!$C$35*('Employment Shock'!AI$10/100)</f>
        <v>0</v>
      </c>
      <c r="L10" s="96">
        <f>'Employment Shock'!$C$35*('Employment Shock'!AJ$10/100)</f>
        <v>0</v>
      </c>
      <c r="M10" s="96">
        <f>'Employment Shock'!$C$35*('Employment Shock'!AK$10/100)</f>
        <v>0</v>
      </c>
      <c r="N10" s="96">
        <f>'Employment Shock'!$C$35*('Employment Shock'!AL$10/100)</f>
        <v>0</v>
      </c>
      <c r="O10" s="96">
        <f>'Employment Shock'!$C$35*('Employment Shock'!AM$10/100)</f>
        <v>0</v>
      </c>
      <c r="P10" s="96">
        <f>'Employment Shock'!$C$35*('Employment Shock'!AN$10/100)</f>
        <v>0</v>
      </c>
      <c r="Q10" s="96">
        <f>'Employment Shock'!$C$35*('Employment Shock'!AO$10/100)</f>
        <v>0</v>
      </c>
      <c r="R10" s="96">
        <f>'Employment Shock'!$C$35*('Employment Shock'!AP$10/100)</f>
        <v>0</v>
      </c>
      <c r="S10" s="96">
        <f>'Employment Shock'!$C$35*('Employment Shock'!AQ$10/100)</f>
        <v>0</v>
      </c>
      <c r="T10" s="96">
        <f>'Employment Shock'!$C$35*('Employment Shock'!AR$10/100)</f>
        <v>0</v>
      </c>
      <c r="U10" s="96">
        <f>'Employment Shock'!$C$35*('Employment Shock'!AS$10/100)</f>
        <v>0</v>
      </c>
      <c r="V10" s="96">
        <f>'Employment Shock'!$C$35*('Employment Shock'!AT$10/100)</f>
        <v>0</v>
      </c>
      <c r="W10" s="96">
        <f>'Employment Shock'!$C$35*('Employment Shock'!AU$10/100)</f>
        <v>0</v>
      </c>
      <c r="X10" s="48"/>
      <c r="Z10" s="51"/>
      <c r="AA10" s="92" t="s">
        <v>7</v>
      </c>
      <c r="AB10" s="148">
        <f t="shared" si="1"/>
        <v>0</v>
      </c>
      <c r="AC10" s="96">
        <f>'Employment Shock'!$L$35*('Employment Shock'!AC$10/100)</f>
        <v>0</v>
      </c>
      <c r="AD10" s="96">
        <f>'Employment Shock'!$L$35*('Employment Shock'!AD$10/100)</f>
        <v>0</v>
      </c>
      <c r="AE10" s="96">
        <f>'Employment Shock'!$L$35*('Employment Shock'!AE$10/100)</f>
        <v>0</v>
      </c>
      <c r="AF10" s="96">
        <f>'Employment Shock'!$L$35*('Employment Shock'!AF$10/100)</f>
        <v>0</v>
      </c>
      <c r="AG10" s="96">
        <f>'Employment Shock'!$L$35*('Employment Shock'!AG$10/100)</f>
        <v>0</v>
      </c>
      <c r="AH10" s="96">
        <f>'Employment Shock'!$L$35*('Employment Shock'!AH$10/100)</f>
        <v>0</v>
      </c>
      <c r="AI10" s="96">
        <f>'Employment Shock'!$L$35*('Employment Shock'!AI$10/100)</f>
        <v>0</v>
      </c>
      <c r="AJ10" s="96">
        <f>'Employment Shock'!$L$35*('Employment Shock'!AJ$10/100)</f>
        <v>0</v>
      </c>
      <c r="AK10" s="96">
        <f>'Employment Shock'!$L$35*('Employment Shock'!AK$10/100)</f>
        <v>0</v>
      </c>
      <c r="AL10" s="96">
        <f>'Employment Shock'!$L$35*('Employment Shock'!AL$10/100)</f>
        <v>0</v>
      </c>
      <c r="AM10" s="96">
        <f>'Employment Shock'!$L$35*('Employment Shock'!AM$10/100)</f>
        <v>0</v>
      </c>
      <c r="AN10" s="96">
        <f>'Employment Shock'!$L$35*('Employment Shock'!AN$10/100)</f>
        <v>0</v>
      </c>
      <c r="AO10" s="96">
        <f>'Employment Shock'!$L$35*('Employment Shock'!AO$10/100)</f>
        <v>0</v>
      </c>
      <c r="AP10" s="96">
        <f>'Employment Shock'!$L$35*('Employment Shock'!AP$10/100)</f>
        <v>0</v>
      </c>
      <c r="AQ10" s="96">
        <f>'Employment Shock'!$L$35*('Employment Shock'!AQ$10/100)</f>
        <v>0</v>
      </c>
      <c r="AR10" s="96">
        <f>'Employment Shock'!$L$35*('Employment Shock'!AR$10/100)</f>
        <v>0</v>
      </c>
      <c r="AS10" s="96">
        <f>'Employment Shock'!$L$35*('Employment Shock'!AS$10/100)</f>
        <v>0</v>
      </c>
      <c r="AT10" s="96">
        <f>'Employment Shock'!$L$35*('Employment Shock'!AT$10/100)</f>
        <v>0</v>
      </c>
      <c r="AU10" s="96">
        <f>'Employment Shock'!$L$35*('Employment Shock'!AU$10/100)</f>
        <v>0</v>
      </c>
      <c r="AV10" s="48"/>
    </row>
    <row r="11" spans="2:48" x14ac:dyDescent="0.25">
      <c r="B11" s="51"/>
      <c r="C11" s="92" t="s">
        <v>8</v>
      </c>
      <c r="D11" s="111">
        <f t="shared" si="0"/>
        <v>0</v>
      </c>
      <c r="E11" s="96">
        <f>'Employment Shock'!$C$36*('Employment Shock'!AC$11/100)</f>
        <v>0</v>
      </c>
      <c r="F11" s="96">
        <f>'Employment Shock'!$C$36*('Employment Shock'!AD$11/100)</f>
        <v>0</v>
      </c>
      <c r="G11" s="96">
        <f>'Employment Shock'!$C$36*('Employment Shock'!AE$11/100)</f>
        <v>0</v>
      </c>
      <c r="H11" s="96">
        <f>'Employment Shock'!$C$36*('Employment Shock'!AF$11/100)</f>
        <v>0</v>
      </c>
      <c r="I11" s="96">
        <f>'Employment Shock'!$C$36*('Employment Shock'!AG$11/100)</f>
        <v>0</v>
      </c>
      <c r="J11" s="96">
        <f>'Employment Shock'!$C$36*('Employment Shock'!AH$11/100)</f>
        <v>0</v>
      </c>
      <c r="K11" s="96">
        <f>'Employment Shock'!$C$36*('Employment Shock'!AI$11/100)</f>
        <v>0</v>
      </c>
      <c r="L11" s="96">
        <f>'Employment Shock'!$C$36*('Employment Shock'!AJ$11/100)</f>
        <v>0</v>
      </c>
      <c r="M11" s="96">
        <f>'Employment Shock'!$C$36*('Employment Shock'!AK$11/100)</f>
        <v>0</v>
      </c>
      <c r="N11" s="96">
        <f>'Employment Shock'!$C$36*('Employment Shock'!AL$11/100)</f>
        <v>0</v>
      </c>
      <c r="O11" s="96">
        <f>'Employment Shock'!$C$36*('Employment Shock'!AM$11/100)</f>
        <v>0</v>
      </c>
      <c r="P11" s="96">
        <f>'Employment Shock'!$C$36*('Employment Shock'!AN$11/100)</f>
        <v>0</v>
      </c>
      <c r="Q11" s="96">
        <f>'Employment Shock'!$C$36*('Employment Shock'!AO$11/100)</f>
        <v>0</v>
      </c>
      <c r="R11" s="96">
        <f>'Employment Shock'!$C$36*('Employment Shock'!AP$11/100)</f>
        <v>0</v>
      </c>
      <c r="S11" s="96">
        <f>'Employment Shock'!$C$36*('Employment Shock'!AQ$11/100)</f>
        <v>0</v>
      </c>
      <c r="T11" s="96">
        <f>'Employment Shock'!$C$36*('Employment Shock'!AR$11/100)</f>
        <v>0</v>
      </c>
      <c r="U11" s="96">
        <f>'Employment Shock'!$C$36*('Employment Shock'!AS$11/100)</f>
        <v>0</v>
      </c>
      <c r="V11" s="96">
        <f>'Employment Shock'!$C$36*('Employment Shock'!AT$11/100)</f>
        <v>0</v>
      </c>
      <c r="W11" s="96">
        <f>'Employment Shock'!$C$36*('Employment Shock'!AU$11/100)</f>
        <v>0</v>
      </c>
      <c r="X11" s="48"/>
      <c r="Z11" s="51"/>
      <c r="AA11" s="92" t="s">
        <v>8</v>
      </c>
      <c r="AB11" s="148">
        <f t="shared" si="1"/>
        <v>0</v>
      </c>
      <c r="AC11" s="96">
        <f>'Employment Shock'!$L$36*('Employment Shock'!AC$11/100)</f>
        <v>0</v>
      </c>
      <c r="AD11" s="96">
        <f>'Employment Shock'!$L$36*('Employment Shock'!AD$11/100)</f>
        <v>0</v>
      </c>
      <c r="AE11" s="96">
        <f>'Employment Shock'!$L$36*('Employment Shock'!AE$11/100)</f>
        <v>0</v>
      </c>
      <c r="AF11" s="96">
        <f>'Employment Shock'!$L$36*('Employment Shock'!AF$11/100)</f>
        <v>0</v>
      </c>
      <c r="AG11" s="96">
        <f>'Employment Shock'!$L$36*('Employment Shock'!AG$11/100)</f>
        <v>0</v>
      </c>
      <c r="AH11" s="96">
        <f>'Employment Shock'!$L$36*('Employment Shock'!AH$11/100)</f>
        <v>0</v>
      </c>
      <c r="AI11" s="96">
        <f>'Employment Shock'!$L$36*('Employment Shock'!AI$11/100)</f>
        <v>0</v>
      </c>
      <c r="AJ11" s="96">
        <f>'Employment Shock'!$L$36*('Employment Shock'!AJ$11/100)</f>
        <v>0</v>
      </c>
      <c r="AK11" s="96">
        <f>'Employment Shock'!$L$36*('Employment Shock'!AK$11/100)</f>
        <v>0</v>
      </c>
      <c r="AL11" s="96">
        <f>'Employment Shock'!$L$36*('Employment Shock'!AL$11/100)</f>
        <v>0</v>
      </c>
      <c r="AM11" s="96">
        <f>'Employment Shock'!$L$36*('Employment Shock'!AM$11/100)</f>
        <v>0</v>
      </c>
      <c r="AN11" s="96">
        <f>'Employment Shock'!$L$36*('Employment Shock'!AN$11/100)</f>
        <v>0</v>
      </c>
      <c r="AO11" s="96">
        <f>'Employment Shock'!$L$36*('Employment Shock'!AO$11/100)</f>
        <v>0</v>
      </c>
      <c r="AP11" s="96">
        <f>'Employment Shock'!$L$36*('Employment Shock'!AP$11/100)</f>
        <v>0</v>
      </c>
      <c r="AQ11" s="96">
        <f>'Employment Shock'!$L$36*('Employment Shock'!AQ$11/100)</f>
        <v>0</v>
      </c>
      <c r="AR11" s="96">
        <f>'Employment Shock'!$L$36*('Employment Shock'!AR$11/100)</f>
        <v>0</v>
      </c>
      <c r="AS11" s="96">
        <f>'Employment Shock'!$L$36*('Employment Shock'!AS$11/100)</f>
        <v>0</v>
      </c>
      <c r="AT11" s="96">
        <f>'Employment Shock'!$L$36*('Employment Shock'!AT$11/100)</f>
        <v>0</v>
      </c>
      <c r="AU11" s="96">
        <f>'Employment Shock'!$L$36*('Employment Shock'!AU$11/100)</f>
        <v>0</v>
      </c>
      <c r="AV11" s="48"/>
    </row>
    <row r="12" spans="2:48" x14ac:dyDescent="0.25">
      <c r="B12" s="51"/>
      <c r="C12" s="92" t="s">
        <v>9</v>
      </c>
      <c r="D12" s="111">
        <f t="shared" si="0"/>
        <v>0</v>
      </c>
      <c r="E12" s="96">
        <f>'Employment Shock'!$C$37*('Employment Shock'!AC$12/100)</f>
        <v>0</v>
      </c>
      <c r="F12" s="96">
        <f>'Employment Shock'!$C$37*('Employment Shock'!AD$12/100)</f>
        <v>0</v>
      </c>
      <c r="G12" s="96">
        <f>'Employment Shock'!$C$37*('Employment Shock'!AE$12/100)</f>
        <v>0</v>
      </c>
      <c r="H12" s="96">
        <f>'Employment Shock'!$C$37*('Employment Shock'!AF$12/100)</f>
        <v>0</v>
      </c>
      <c r="I12" s="96">
        <f>'Employment Shock'!$C$37*('Employment Shock'!AG$12/100)</f>
        <v>0</v>
      </c>
      <c r="J12" s="96">
        <f>'Employment Shock'!$C$37*('Employment Shock'!AH$12/100)</f>
        <v>0</v>
      </c>
      <c r="K12" s="96">
        <f>'Employment Shock'!$C$37*('Employment Shock'!AI$12/100)</f>
        <v>0</v>
      </c>
      <c r="L12" s="96">
        <f>'Employment Shock'!$C$37*('Employment Shock'!AJ$12/100)</f>
        <v>0</v>
      </c>
      <c r="M12" s="96">
        <f>'Employment Shock'!$C$37*('Employment Shock'!AK$12/100)</f>
        <v>0</v>
      </c>
      <c r="N12" s="96">
        <f>'Employment Shock'!$C$37*('Employment Shock'!AL$12/100)</f>
        <v>0</v>
      </c>
      <c r="O12" s="96">
        <f>'Employment Shock'!$C$37*('Employment Shock'!AM$12/100)</f>
        <v>0</v>
      </c>
      <c r="P12" s="96">
        <f>'Employment Shock'!$C$37*('Employment Shock'!AN$12/100)</f>
        <v>0</v>
      </c>
      <c r="Q12" s="96">
        <f>'Employment Shock'!$C$37*('Employment Shock'!AO$12/100)</f>
        <v>0</v>
      </c>
      <c r="R12" s="96">
        <f>'Employment Shock'!$C$37*('Employment Shock'!AP$12/100)</f>
        <v>0</v>
      </c>
      <c r="S12" s="96">
        <f>'Employment Shock'!$C$37*('Employment Shock'!AQ$12/100)</f>
        <v>0</v>
      </c>
      <c r="T12" s="96">
        <f>'Employment Shock'!$C$37*('Employment Shock'!AR$12/100)</f>
        <v>0</v>
      </c>
      <c r="U12" s="96">
        <f>'Employment Shock'!$C$37*('Employment Shock'!AS$12/100)</f>
        <v>0</v>
      </c>
      <c r="V12" s="96">
        <f>'Employment Shock'!$C$37*('Employment Shock'!AT$12/100)</f>
        <v>0</v>
      </c>
      <c r="W12" s="96">
        <f>'Employment Shock'!$C$37*('Employment Shock'!AU$12/100)</f>
        <v>0</v>
      </c>
      <c r="X12" s="48"/>
      <c r="Z12" s="51"/>
      <c r="AA12" s="92" t="s">
        <v>9</v>
      </c>
      <c r="AB12" s="148">
        <f t="shared" si="1"/>
        <v>0</v>
      </c>
      <c r="AC12" s="96">
        <f>'Employment Shock'!$L$37*('Employment Shock'!AC$12/100)</f>
        <v>0</v>
      </c>
      <c r="AD12" s="96">
        <f>'Employment Shock'!$L$37*('Employment Shock'!AD$12/100)</f>
        <v>0</v>
      </c>
      <c r="AE12" s="96">
        <f>'Employment Shock'!$L$37*('Employment Shock'!AE$12/100)</f>
        <v>0</v>
      </c>
      <c r="AF12" s="96">
        <f>'Employment Shock'!$L$37*('Employment Shock'!AF$12/100)</f>
        <v>0</v>
      </c>
      <c r="AG12" s="96">
        <f>'Employment Shock'!$L$37*('Employment Shock'!AG$12/100)</f>
        <v>0</v>
      </c>
      <c r="AH12" s="96">
        <f>'Employment Shock'!$L$37*('Employment Shock'!AH$12/100)</f>
        <v>0</v>
      </c>
      <c r="AI12" s="96">
        <f>'Employment Shock'!$L$37*('Employment Shock'!AI$12/100)</f>
        <v>0</v>
      </c>
      <c r="AJ12" s="96">
        <f>'Employment Shock'!$L$37*('Employment Shock'!AJ$12/100)</f>
        <v>0</v>
      </c>
      <c r="AK12" s="96">
        <f>'Employment Shock'!$L$37*('Employment Shock'!AK$12/100)</f>
        <v>0</v>
      </c>
      <c r="AL12" s="96">
        <f>'Employment Shock'!$L$37*('Employment Shock'!AL$12/100)</f>
        <v>0</v>
      </c>
      <c r="AM12" s="96">
        <f>'Employment Shock'!$L$37*('Employment Shock'!AM$12/100)</f>
        <v>0</v>
      </c>
      <c r="AN12" s="96">
        <f>'Employment Shock'!$L$37*('Employment Shock'!AN$12/100)</f>
        <v>0</v>
      </c>
      <c r="AO12" s="96">
        <f>'Employment Shock'!$L$37*('Employment Shock'!AO$12/100)</f>
        <v>0</v>
      </c>
      <c r="AP12" s="96">
        <f>'Employment Shock'!$L$37*('Employment Shock'!AP$12/100)</f>
        <v>0</v>
      </c>
      <c r="AQ12" s="96">
        <f>'Employment Shock'!$L$37*('Employment Shock'!AQ$12/100)</f>
        <v>0</v>
      </c>
      <c r="AR12" s="96">
        <f>'Employment Shock'!$L$37*('Employment Shock'!AR$12/100)</f>
        <v>0</v>
      </c>
      <c r="AS12" s="96">
        <f>'Employment Shock'!$L$37*('Employment Shock'!AS$12/100)</f>
        <v>0</v>
      </c>
      <c r="AT12" s="96">
        <f>'Employment Shock'!$L$37*('Employment Shock'!AT$12/100)</f>
        <v>0</v>
      </c>
      <c r="AU12" s="96">
        <f>'Employment Shock'!$L$37*('Employment Shock'!AU$12/100)</f>
        <v>0</v>
      </c>
      <c r="AV12" s="48"/>
    </row>
    <row r="13" spans="2:48" x14ac:dyDescent="0.25">
      <c r="B13" s="51"/>
      <c r="C13" s="92" t="s">
        <v>10</v>
      </c>
      <c r="D13" s="111">
        <f t="shared" si="0"/>
        <v>0</v>
      </c>
      <c r="E13" s="96">
        <f>'Employment Shock'!$C$38*('Employment Shock'!AC$13/100)</f>
        <v>0</v>
      </c>
      <c r="F13" s="96">
        <f>'Employment Shock'!$C$38*('Employment Shock'!AD$13/100)</f>
        <v>0</v>
      </c>
      <c r="G13" s="96">
        <f>'Employment Shock'!$C$38*('Employment Shock'!AE$13/100)</f>
        <v>0</v>
      </c>
      <c r="H13" s="96">
        <f>'Employment Shock'!$C$38*('Employment Shock'!AF$13/100)</f>
        <v>0</v>
      </c>
      <c r="I13" s="96">
        <f>'Employment Shock'!$C$38*('Employment Shock'!AG$13/100)</f>
        <v>0</v>
      </c>
      <c r="J13" s="96">
        <f>'Employment Shock'!$C$38*('Employment Shock'!AH$13/100)</f>
        <v>0</v>
      </c>
      <c r="K13" s="96">
        <f>'Employment Shock'!$C$38*('Employment Shock'!AI$13/100)</f>
        <v>0</v>
      </c>
      <c r="L13" s="96">
        <f>'Employment Shock'!$C$38*('Employment Shock'!AJ$13/100)</f>
        <v>0</v>
      </c>
      <c r="M13" s="96">
        <f>'Employment Shock'!$C$38*('Employment Shock'!AK$13/100)</f>
        <v>0</v>
      </c>
      <c r="N13" s="96">
        <f>'Employment Shock'!$C$38*('Employment Shock'!AL$13/100)</f>
        <v>0</v>
      </c>
      <c r="O13" s="96">
        <f>'Employment Shock'!$C$38*('Employment Shock'!AM$13/100)</f>
        <v>0</v>
      </c>
      <c r="P13" s="96">
        <f>'Employment Shock'!$C$38*('Employment Shock'!AN$13/100)</f>
        <v>0</v>
      </c>
      <c r="Q13" s="96">
        <f>'Employment Shock'!$C$38*('Employment Shock'!AO$13/100)</f>
        <v>0</v>
      </c>
      <c r="R13" s="96">
        <f>'Employment Shock'!$C$38*('Employment Shock'!AP$13/100)</f>
        <v>0</v>
      </c>
      <c r="S13" s="96">
        <f>'Employment Shock'!$C$38*('Employment Shock'!AQ$13/100)</f>
        <v>0</v>
      </c>
      <c r="T13" s="96">
        <f>'Employment Shock'!$C$38*('Employment Shock'!AR$13/100)</f>
        <v>0</v>
      </c>
      <c r="U13" s="96">
        <f>'Employment Shock'!$C$38*('Employment Shock'!AS$13/100)</f>
        <v>0</v>
      </c>
      <c r="V13" s="96">
        <f>'Employment Shock'!$C$38*('Employment Shock'!AT$13/100)</f>
        <v>0</v>
      </c>
      <c r="W13" s="96">
        <f>'Employment Shock'!$C$38*('Employment Shock'!AU$13/100)</f>
        <v>0</v>
      </c>
      <c r="X13" s="48"/>
      <c r="Z13" s="51"/>
      <c r="AA13" s="92" t="s">
        <v>10</v>
      </c>
      <c r="AB13" s="148">
        <f t="shared" si="1"/>
        <v>0</v>
      </c>
      <c r="AC13" s="96">
        <f>'Employment Shock'!$L$38*('Employment Shock'!AC$13/100)</f>
        <v>0</v>
      </c>
      <c r="AD13" s="96">
        <f>'Employment Shock'!$L$38*('Employment Shock'!AD$13/100)</f>
        <v>0</v>
      </c>
      <c r="AE13" s="96">
        <f>'Employment Shock'!$L$38*('Employment Shock'!AE$13/100)</f>
        <v>0</v>
      </c>
      <c r="AF13" s="96">
        <f>'Employment Shock'!$L$38*('Employment Shock'!AF$13/100)</f>
        <v>0</v>
      </c>
      <c r="AG13" s="96">
        <f>'Employment Shock'!$L$38*('Employment Shock'!AG$13/100)</f>
        <v>0</v>
      </c>
      <c r="AH13" s="96">
        <f>'Employment Shock'!$L$38*('Employment Shock'!AH$13/100)</f>
        <v>0</v>
      </c>
      <c r="AI13" s="96">
        <f>'Employment Shock'!$L$38*('Employment Shock'!AI$13/100)</f>
        <v>0</v>
      </c>
      <c r="AJ13" s="96">
        <f>'Employment Shock'!$L$38*('Employment Shock'!AJ$13/100)</f>
        <v>0</v>
      </c>
      <c r="AK13" s="96">
        <f>'Employment Shock'!$L$38*('Employment Shock'!AK$13/100)</f>
        <v>0</v>
      </c>
      <c r="AL13" s="96">
        <f>'Employment Shock'!$L$38*('Employment Shock'!AL$13/100)</f>
        <v>0</v>
      </c>
      <c r="AM13" s="96">
        <f>'Employment Shock'!$L$38*('Employment Shock'!AM$13/100)</f>
        <v>0</v>
      </c>
      <c r="AN13" s="96">
        <f>'Employment Shock'!$L$38*('Employment Shock'!AN$13/100)</f>
        <v>0</v>
      </c>
      <c r="AO13" s="96">
        <f>'Employment Shock'!$L$38*('Employment Shock'!AO$13/100)</f>
        <v>0</v>
      </c>
      <c r="AP13" s="96">
        <f>'Employment Shock'!$L$38*('Employment Shock'!AP$13/100)</f>
        <v>0</v>
      </c>
      <c r="AQ13" s="96">
        <f>'Employment Shock'!$L$38*('Employment Shock'!AQ$13/100)</f>
        <v>0</v>
      </c>
      <c r="AR13" s="96">
        <f>'Employment Shock'!$L$38*('Employment Shock'!AR$13/100)</f>
        <v>0</v>
      </c>
      <c r="AS13" s="96">
        <f>'Employment Shock'!$L$38*('Employment Shock'!AS$13/100)</f>
        <v>0</v>
      </c>
      <c r="AT13" s="96">
        <f>'Employment Shock'!$L$38*('Employment Shock'!AT$13/100)</f>
        <v>0</v>
      </c>
      <c r="AU13" s="96">
        <f>'Employment Shock'!$L$38*('Employment Shock'!AU$13/100)</f>
        <v>0</v>
      </c>
      <c r="AV13" s="48"/>
    </row>
    <row r="14" spans="2:48" x14ac:dyDescent="0.25">
      <c r="B14" s="51"/>
      <c r="C14" s="92" t="s">
        <v>11</v>
      </c>
      <c r="D14" s="111">
        <f t="shared" si="0"/>
        <v>0</v>
      </c>
      <c r="E14" s="96">
        <f>'Employment Shock'!$C$39*('Employment Shock'!AC$14/100)</f>
        <v>0</v>
      </c>
      <c r="F14" s="96">
        <f>'Employment Shock'!$C$39*('Employment Shock'!AD$14/100)</f>
        <v>0</v>
      </c>
      <c r="G14" s="96">
        <f>'Employment Shock'!$C$39*('Employment Shock'!AE$14/100)</f>
        <v>0</v>
      </c>
      <c r="H14" s="96">
        <f>'Employment Shock'!$C$39*('Employment Shock'!AF$14/100)</f>
        <v>0</v>
      </c>
      <c r="I14" s="96">
        <f>'Employment Shock'!$C$39*('Employment Shock'!AG$14/100)</f>
        <v>0</v>
      </c>
      <c r="J14" s="96">
        <f>'Employment Shock'!$C$39*('Employment Shock'!AH$14/100)</f>
        <v>0</v>
      </c>
      <c r="K14" s="96">
        <f>'Employment Shock'!$C$39*('Employment Shock'!AI$14/100)</f>
        <v>0</v>
      </c>
      <c r="L14" s="96">
        <f>'Employment Shock'!$C$39*('Employment Shock'!AJ$14/100)</f>
        <v>0</v>
      </c>
      <c r="M14" s="96">
        <f>'Employment Shock'!$C$39*('Employment Shock'!AK$14/100)</f>
        <v>0</v>
      </c>
      <c r="N14" s="96">
        <f>'Employment Shock'!$C$39*('Employment Shock'!AL$14/100)</f>
        <v>0</v>
      </c>
      <c r="O14" s="96">
        <f>'Employment Shock'!$C$39*('Employment Shock'!AM$14/100)</f>
        <v>0</v>
      </c>
      <c r="P14" s="96">
        <f>'Employment Shock'!$C$39*('Employment Shock'!AN$14/100)</f>
        <v>0</v>
      </c>
      <c r="Q14" s="96">
        <f>'Employment Shock'!$C$39*('Employment Shock'!AO$14/100)</f>
        <v>0</v>
      </c>
      <c r="R14" s="96">
        <f>'Employment Shock'!$C$39*('Employment Shock'!AP$14/100)</f>
        <v>0</v>
      </c>
      <c r="S14" s="96">
        <f>'Employment Shock'!$C$39*('Employment Shock'!AQ$14/100)</f>
        <v>0</v>
      </c>
      <c r="T14" s="96">
        <f>'Employment Shock'!$C$39*('Employment Shock'!AR$14/100)</f>
        <v>0</v>
      </c>
      <c r="U14" s="96">
        <f>'Employment Shock'!$C$39*('Employment Shock'!AS$14/100)</f>
        <v>0</v>
      </c>
      <c r="V14" s="96">
        <f>'Employment Shock'!$C$39*('Employment Shock'!AT$14/100)</f>
        <v>0</v>
      </c>
      <c r="W14" s="96">
        <f>'Employment Shock'!$C$39*('Employment Shock'!AU$14/100)</f>
        <v>0</v>
      </c>
      <c r="X14" s="48"/>
      <c r="Z14" s="51"/>
      <c r="AA14" s="92" t="s">
        <v>11</v>
      </c>
      <c r="AB14" s="148">
        <f t="shared" si="1"/>
        <v>0</v>
      </c>
      <c r="AC14" s="96">
        <f>'Employment Shock'!$L$39*('Employment Shock'!AC$14/100)</f>
        <v>0</v>
      </c>
      <c r="AD14" s="96">
        <f>'Employment Shock'!$L$39*('Employment Shock'!AD$14/100)</f>
        <v>0</v>
      </c>
      <c r="AE14" s="96">
        <f>'Employment Shock'!$L$39*('Employment Shock'!AE$14/100)</f>
        <v>0</v>
      </c>
      <c r="AF14" s="96">
        <f>'Employment Shock'!$L$39*('Employment Shock'!AF$14/100)</f>
        <v>0</v>
      </c>
      <c r="AG14" s="96">
        <f>'Employment Shock'!$L$39*('Employment Shock'!AG$14/100)</f>
        <v>0</v>
      </c>
      <c r="AH14" s="96">
        <f>'Employment Shock'!$L$39*('Employment Shock'!AH$14/100)</f>
        <v>0</v>
      </c>
      <c r="AI14" s="96">
        <f>'Employment Shock'!$L$39*('Employment Shock'!AI$14/100)</f>
        <v>0</v>
      </c>
      <c r="AJ14" s="96">
        <f>'Employment Shock'!$L$39*('Employment Shock'!AJ$14/100)</f>
        <v>0</v>
      </c>
      <c r="AK14" s="96">
        <f>'Employment Shock'!$L$39*('Employment Shock'!AK$14/100)</f>
        <v>0</v>
      </c>
      <c r="AL14" s="96">
        <f>'Employment Shock'!$L$39*('Employment Shock'!AL$14/100)</f>
        <v>0</v>
      </c>
      <c r="AM14" s="96">
        <f>'Employment Shock'!$L$39*('Employment Shock'!AM$14/100)</f>
        <v>0</v>
      </c>
      <c r="AN14" s="96">
        <f>'Employment Shock'!$L$39*('Employment Shock'!AN$14/100)</f>
        <v>0</v>
      </c>
      <c r="AO14" s="96">
        <f>'Employment Shock'!$L$39*('Employment Shock'!AO$14/100)</f>
        <v>0</v>
      </c>
      <c r="AP14" s="96">
        <f>'Employment Shock'!$L$39*('Employment Shock'!AP$14/100)</f>
        <v>0</v>
      </c>
      <c r="AQ14" s="96">
        <f>'Employment Shock'!$L$39*('Employment Shock'!AQ$14/100)</f>
        <v>0</v>
      </c>
      <c r="AR14" s="96">
        <f>'Employment Shock'!$L$39*('Employment Shock'!AR$14/100)</f>
        <v>0</v>
      </c>
      <c r="AS14" s="96">
        <f>'Employment Shock'!$L$39*('Employment Shock'!AS$14/100)</f>
        <v>0</v>
      </c>
      <c r="AT14" s="96">
        <f>'Employment Shock'!$L$39*('Employment Shock'!AT$14/100)</f>
        <v>0</v>
      </c>
      <c r="AU14" s="96">
        <f>'Employment Shock'!$L$39*('Employment Shock'!AU$14/100)</f>
        <v>0</v>
      </c>
      <c r="AV14" s="48"/>
    </row>
    <row r="15" spans="2:48" x14ac:dyDescent="0.25">
      <c r="B15" s="51"/>
      <c r="C15" s="92" t="s">
        <v>12</v>
      </c>
      <c r="D15" s="111">
        <f t="shared" si="0"/>
        <v>0</v>
      </c>
      <c r="E15" s="96">
        <f>'Employment Shock'!$C$40*('Employment Shock'!AC$15/100)</f>
        <v>0</v>
      </c>
      <c r="F15" s="96">
        <f>'Employment Shock'!$C$40*('Employment Shock'!AD$15/100)</f>
        <v>0</v>
      </c>
      <c r="G15" s="96">
        <f>'Employment Shock'!$C$40*('Employment Shock'!AE$15/100)</f>
        <v>0</v>
      </c>
      <c r="H15" s="96">
        <f>'Employment Shock'!$C$40*('Employment Shock'!AF$15/100)</f>
        <v>0</v>
      </c>
      <c r="I15" s="96">
        <f>'Employment Shock'!$C$40*('Employment Shock'!AG$15/100)</f>
        <v>0</v>
      </c>
      <c r="J15" s="96">
        <f>'Employment Shock'!$C$40*('Employment Shock'!AH$15/100)</f>
        <v>0</v>
      </c>
      <c r="K15" s="96">
        <f>'Employment Shock'!$C$40*('Employment Shock'!AI$15/100)</f>
        <v>0</v>
      </c>
      <c r="L15" s="96">
        <f>'Employment Shock'!$C$40*('Employment Shock'!AJ$15/100)</f>
        <v>0</v>
      </c>
      <c r="M15" s="96">
        <f>'Employment Shock'!$C$40*('Employment Shock'!AK$15/100)</f>
        <v>0</v>
      </c>
      <c r="N15" s="96">
        <f>'Employment Shock'!$C$40*('Employment Shock'!AL$15/100)</f>
        <v>0</v>
      </c>
      <c r="O15" s="96">
        <f>'Employment Shock'!$C$40*('Employment Shock'!AM$15/100)</f>
        <v>0</v>
      </c>
      <c r="P15" s="96">
        <f>'Employment Shock'!$C$40*('Employment Shock'!AN$15/100)</f>
        <v>0</v>
      </c>
      <c r="Q15" s="96">
        <f>'Employment Shock'!$C$40*('Employment Shock'!AO$15/100)</f>
        <v>0</v>
      </c>
      <c r="R15" s="96">
        <f>'Employment Shock'!$C$40*('Employment Shock'!AP$15/100)</f>
        <v>0</v>
      </c>
      <c r="S15" s="96">
        <f>'Employment Shock'!$C$40*('Employment Shock'!AQ$15/100)</f>
        <v>0</v>
      </c>
      <c r="T15" s="96">
        <f>'Employment Shock'!$C$40*('Employment Shock'!AR$15/100)</f>
        <v>0</v>
      </c>
      <c r="U15" s="96">
        <f>'Employment Shock'!$C$40*('Employment Shock'!AS$15/100)</f>
        <v>0</v>
      </c>
      <c r="V15" s="96">
        <f>'Employment Shock'!$C$40*('Employment Shock'!AT$15/100)</f>
        <v>0</v>
      </c>
      <c r="W15" s="96">
        <f>'Employment Shock'!$C$40*('Employment Shock'!AU$15/100)</f>
        <v>0</v>
      </c>
      <c r="X15" s="48"/>
      <c r="Z15" s="51"/>
      <c r="AA15" s="92" t="s">
        <v>12</v>
      </c>
      <c r="AB15" s="148">
        <f t="shared" si="1"/>
        <v>0</v>
      </c>
      <c r="AC15" s="96">
        <f>'Employment Shock'!$L$40*('Employment Shock'!AC$15/100)</f>
        <v>0</v>
      </c>
      <c r="AD15" s="96">
        <f>'Employment Shock'!$L$40*('Employment Shock'!AD$15/100)</f>
        <v>0</v>
      </c>
      <c r="AE15" s="96">
        <f>'Employment Shock'!$L$40*('Employment Shock'!AE$15/100)</f>
        <v>0</v>
      </c>
      <c r="AF15" s="96">
        <f>'Employment Shock'!$L$40*('Employment Shock'!AF$15/100)</f>
        <v>0</v>
      </c>
      <c r="AG15" s="96">
        <f>'Employment Shock'!$L$40*('Employment Shock'!AG$15/100)</f>
        <v>0</v>
      </c>
      <c r="AH15" s="96">
        <f>'Employment Shock'!$L$40*('Employment Shock'!AH$15/100)</f>
        <v>0</v>
      </c>
      <c r="AI15" s="96">
        <f>'Employment Shock'!$L$40*('Employment Shock'!AI$15/100)</f>
        <v>0</v>
      </c>
      <c r="AJ15" s="96">
        <f>'Employment Shock'!$L$40*('Employment Shock'!AJ$15/100)</f>
        <v>0</v>
      </c>
      <c r="AK15" s="96">
        <f>'Employment Shock'!$L$40*('Employment Shock'!AK$15/100)</f>
        <v>0</v>
      </c>
      <c r="AL15" s="96">
        <f>'Employment Shock'!$L$40*('Employment Shock'!AL$15/100)</f>
        <v>0</v>
      </c>
      <c r="AM15" s="96">
        <f>'Employment Shock'!$L$40*('Employment Shock'!AM$15/100)</f>
        <v>0</v>
      </c>
      <c r="AN15" s="96">
        <f>'Employment Shock'!$L$40*('Employment Shock'!AN$15/100)</f>
        <v>0</v>
      </c>
      <c r="AO15" s="96">
        <f>'Employment Shock'!$L$40*('Employment Shock'!AO$15/100)</f>
        <v>0</v>
      </c>
      <c r="AP15" s="96">
        <f>'Employment Shock'!$L$40*('Employment Shock'!AP$15/100)</f>
        <v>0</v>
      </c>
      <c r="AQ15" s="96">
        <f>'Employment Shock'!$L$40*('Employment Shock'!AQ$15/100)</f>
        <v>0</v>
      </c>
      <c r="AR15" s="96">
        <f>'Employment Shock'!$L$40*('Employment Shock'!AR$15/100)</f>
        <v>0</v>
      </c>
      <c r="AS15" s="96">
        <f>'Employment Shock'!$L$40*('Employment Shock'!AS$15/100)</f>
        <v>0</v>
      </c>
      <c r="AT15" s="96">
        <f>'Employment Shock'!$L$40*('Employment Shock'!AT$15/100)</f>
        <v>0</v>
      </c>
      <c r="AU15" s="96">
        <f>'Employment Shock'!$L$40*('Employment Shock'!AU$15/100)</f>
        <v>0</v>
      </c>
      <c r="AV15" s="48"/>
    </row>
    <row r="16" spans="2:48" x14ac:dyDescent="0.25">
      <c r="B16" s="51"/>
      <c r="C16" s="92" t="s">
        <v>13</v>
      </c>
      <c r="D16" s="111">
        <f t="shared" si="0"/>
        <v>0</v>
      </c>
      <c r="E16" s="96">
        <f>'Employment Shock'!$C$41*('Employment Shock'!AC$16/100)</f>
        <v>0</v>
      </c>
      <c r="F16" s="96">
        <f>'Employment Shock'!$C$41*('Employment Shock'!AD$16/100)</f>
        <v>0</v>
      </c>
      <c r="G16" s="96">
        <f>'Employment Shock'!$C$41*('Employment Shock'!AE$16/100)</f>
        <v>0</v>
      </c>
      <c r="H16" s="96">
        <f>'Employment Shock'!$C$41*('Employment Shock'!AF$16/100)</f>
        <v>0</v>
      </c>
      <c r="I16" s="96">
        <f>'Employment Shock'!$C$41*('Employment Shock'!AG$16/100)</f>
        <v>0</v>
      </c>
      <c r="J16" s="96">
        <f>'Employment Shock'!$C$41*('Employment Shock'!AH$16/100)</f>
        <v>0</v>
      </c>
      <c r="K16" s="96">
        <f>'Employment Shock'!$C$41*('Employment Shock'!AI$16/100)</f>
        <v>0</v>
      </c>
      <c r="L16" s="96">
        <f>'Employment Shock'!$C$41*('Employment Shock'!AJ$16/100)</f>
        <v>0</v>
      </c>
      <c r="M16" s="96">
        <f>'Employment Shock'!$C$41*('Employment Shock'!AK$16/100)</f>
        <v>0</v>
      </c>
      <c r="N16" s="96">
        <f>'Employment Shock'!$C$41*('Employment Shock'!AL$16/100)</f>
        <v>0</v>
      </c>
      <c r="O16" s="96">
        <f>'Employment Shock'!$C$41*('Employment Shock'!AM$16/100)</f>
        <v>0</v>
      </c>
      <c r="P16" s="96">
        <f>'Employment Shock'!$C$41*('Employment Shock'!AN$16/100)</f>
        <v>0</v>
      </c>
      <c r="Q16" s="96">
        <f>'Employment Shock'!$C$41*('Employment Shock'!AO$16/100)</f>
        <v>0</v>
      </c>
      <c r="R16" s="96">
        <f>'Employment Shock'!$C$41*('Employment Shock'!AP$16/100)</f>
        <v>0</v>
      </c>
      <c r="S16" s="96">
        <f>'Employment Shock'!$C$41*('Employment Shock'!AQ$16/100)</f>
        <v>0</v>
      </c>
      <c r="T16" s="96">
        <f>'Employment Shock'!$C$41*('Employment Shock'!AR$16/100)</f>
        <v>0</v>
      </c>
      <c r="U16" s="96">
        <f>'Employment Shock'!$C$41*('Employment Shock'!AS$16/100)</f>
        <v>0</v>
      </c>
      <c r="V16" s="96">
        <f>'Employment Shock'!$C$41*('Employment Shock'!AT$16/100)</f>
        <v>0</v>
      </c>
      <c r="W16" s="96">
        <f>'Employment Shock'!$C$41*('Employment Shock'!AU$16/100)</f>
        <v>0</v>
      </c>
      <c r="X16" s="48"/>
      <c r="Z16" s="51"/>
      <c r="AA16" s="92" t="s">
        <v>13</v>
      </c>
      <c r="AB16" s="148">
        <f t="shared" si="1"/>
        <v>0</v>
      </c>
      <c r="AC16" s="96">
        <f>'Employment Shock'!$L$41*('Employment Shock'!AC$16/100)</f>
        <v>0</v>
      </c>
      <c r="AD16" s="96">
        <f>'Employment Shock'!$L$41*('Employment Shock'!AD$16/100)</f>
        <v>0</v>
      </c>
      <c r="AE16" s="96">
        <f>'Employment Shock'!$L$41*('Employment Shock'!AE$16/100)</f>
        <v>0</v>
      </c>
      <c r="AF16" s="96">
        <f>'Employment Shock'!$L$41*('Employment Shock'!AF$16/100)</f>
        <v>0</v>
      </c>
      <c r="AG16" s="96">
        <f>'Employment Shock'!$L$41*('Employment Shock'!AG$16/100)</f>
        <v>0</v>
      </c>
      <c r="AH16" s="96">
        <f>'Employment Shock'!$L$41*('Employment Shock'!AH$16/100)</f>
        <v>0</v>
      </c>
      <c r="AI16" s="96">
        <f>'Employment Shock'!$L$41*('Employment Shock'!AI$16/100)</f>
        <v>0</v>
      </c>
      <c r="AJ16" s="96">
        <f>'Employment Shock'!$L$41*('Employment Shock'!AJ$16/100)</f>
        <v>0</v>
      </c>
      <c r="AK16" s="96">
        <f>'Employment Shock'!$L$41*('Employment Shock'!AK$16/100)</f>
        <v>0</v>
      </c>
      <c r="AL16" s="96">
        <f>'Employment Shock'!$L$41*('Employment Shock'!AL$16/100)</f>
        <v>0</v>
      </c>
      <c r="AM16" s="96">
        <f>'Employment Shock'!$L$41*('Employment Shock'!AM$16/100)</f>
        <v>0</v>
      </c>
      <c r="AN16" s="96">
        <f>'Employment Shock'!$L$41*('Employment Shock'!AN$16/100)</f>
        <v>0</v>
      </c>
      <c r="AO16" s="96">
        <f>'Employment Shock'!$L$41*('Employment Shock'!AO$16/100)</f>
        <v>0</v>
      </c>
      <c r="AP16" s="96">
        <f>'Employment Shock'!$L$41*('Employment Shock'!AP$16/100)</f>
        <v>0</v>
      </c>
      <c r="AQ16" s="96">
        <f>'Employment Shock'!$L$41*('Employment Shock'!AQ$16/100)</f>
        <v>0</v>
      </c>
      <c r="AR16" s="96">
        <f>'Employment Shock'!$L$41*('Employment Shock'!AR$16/100)</f>
        <v>0</v>
      </c>
      <c r="AS16" s="96">
        <f>'Employment Shock'!$L$41*('Employment Shock'!AS$16/100)</f>
        <v>0</v>
      </c>
      <c r="AT16" s="96">
        <f>'Employment Shock'!$L$41*('Employment Shock'!AT$16/100)</f>
        <v>0</v>
      </c>
      <c r="AU16" s="96">
        <f>'Employment Shock'!$L$41*('Employment Shock'!AU$16/100)</f>
        <v>0</v>
      </c>
      <c r="AV16" s="48"/>
    </row>
    <row r="17" spans="2:48" x14ac:dyDescent="0.25">
      <c r="B17" s="51"/>
      <c r="C17" s="92" t="s">
        <v>14</v>
      </c>
      <c r="D17" s="112"/>
      <c r="E17" s="108"/>
      <c r="F17" s="108"/>
      <c r="G17" s="108"/>
      <c r="H17" s="108"/>
      <c r="I17" s="108"/>
      <c r="J17" s="108"/>
      <c r="K17" s="108"/>
      <c r="L17" s="108"/>
      <c r="M17" s="108"/>
      <c r="N17" s="108"/>
      <c r="O17" s="108"/>
      <c r="P17" s="108"/>
      <c r="Q17" s="108"/>
      <c r="R17" s="108"/>
      <c r="S17" s="108"/>
      <c r="T17" s="108"/>
      <c r="U17" s="108"/>
      <c r="V17" s="108"/>
      <c r="W17" s="108"/>
      <c r="X17" s="48"/>
      <c r="Z17" s="51"/>
      <c r="AA17" s="92" t="s">
        <v>14</v>
      </c>
      <c r="AB17" s="147"/>
      <c r="AC17" s="89"/>
      <c r="AD17" s="89"/>
      <c r="AE17" s="89"/>
      <c r="AF17" s="89"/>
      <c r="AG17" s="89"/>
      <c r="AH17" s="89"/>
      <c r="AI17" s="89"/>
      <c r="AJ17" s="89"/>
      <c r="AK17" s="89"/>
      <c r="AL17" s="89"/>
      <c r="AM17" s="89"/>
      <c r="AN17" s="89"/>
      <c r="AO17" s="89"/>
      <c r="AP17" s="89"/>
      <c r="AQ17" s="89"/>
      <c r="AR17" s="89"/>
      <c r="AS17" s="89"/>
      <c r="AT17" s="89"/>
      <c r="AU17" s="89"/>
      <c r="AV17" s="48"/>
    </row>
    <row r="18" spans="2:48" x14ac:dyDescent="0.25">
      <c r="B18" s="51"/>
      <c r="C18" s="92" t="s">
        <v>15</v>
      </c>
      <c r="D18" s="112"/>
      <c r="E18" s="108"/>
      <c r="F18" s="108"/>
      <c r="G18" s="108"/>
      <c r="H18" s="108"/>
      <c r="I18" s="108"/>
      <c r="J18" s="108"/>
      <c r="K18" s="108"/>
      <c r="L18" s="108"/>
      <c r="M18" s="108"/>
      <c r="N18" s="108"/>
      <c r="O18" s="108"/>
      <c r="P18" s="108"/>
      <c r="Q18" s="108"/>
      <c r="R18" s="108"/>
      <c r="S18" s="108"/>
      <c r="T18" s="108"/>
      <c r="U18" s="108"/>
      <c r="V18" s="108"/>
      <c r="W18" s="108"/>
      <c r="X18" s="48"/>
      <c r="Z18" s="51"/>
      <c r="AA18" s="92" t="s">
        <v>15</v>
      </c>
      <c r="AB18" s="147"/>
      <c r="AC18" s="89"/>
      <c r="AD18" s="89"/>
      <c r="AE18" s="89"/>
      <c r="AF18" s="89"/>
      <c r="AG18" s="89"/>
      <c r="AH18" s="89"/>
      <c r="AI18" s="89"/>
      <c r="AJ18" s="89"/>
      <c r="AK18" s="89"/>
      <c r="AL18" s="89"/>
      <c r="AM18" s="89"/>
      <c r="AN18" s="89"/>
      <c r="AO18" s="89"/>
      <c r="AP18" s="89"/>
      <c r="AQ18" s="89"/>
      <c r="AR18" s="89"/>
      <c r="AS18" s="89"/>
      <c r="AT18" s="89"/>
      <c r="AU18" s="89"/>
      <c r="AV18" s="48"/>
    </row>
    <row r="19" spans="2:48" x14ac:dyDescent="0.25">
      <c r="B19" s="51"/>
      <c r="C19" s="92" t="s">
        <v>16</v>
      </c>
      <c r="D19" s="112"/>
      <c r="E19" s="108"/>
      <c r="F19" s="108"/>
      <c r="G19" s="108"/>
      <c r="H19" s="108"/>
      <c r="I19" s="108"/>
      <c r="J19" s="108"/>
      <c r="K19" s="108"/>
      <c r="L19" s="108"/>
      <c r="M19" s="108"/>
      <c r="N19" s="108"/>
      <c r="O19" s="108"/>
      <c r="P19" s="108"/>
      <c r="Q19" s="108"/>
      <c r="R19" s="108"/>
      <c r="S19" s="108"/>
      <c r="T19" s="108"/>
      <c r="U19" s="108"/>
      <c r="V19" s="108"/>
      <c r="W19" s="108"/>
      <c r="X19" s="48"/>
      <c r="Z19" s="51"/>
      <c r="AA19" s="92" t="s">
        <v>16</v>
      </c>
      <c r="AB19" s="147"/>
      <c r="AC19" s="89"/>
      <c r="AD19" s="89"/>
      <c r="AE19" s="89"/>
      <c r="AF19" s="89"/>
      <c r="AG19" s="89"/>
      <c r="AH19" s="89"/>
      <c r="AI19" s="89"/>
      <c r="AJ19" s="89"/>
      <c r="AK19" s="89"/>
      <c r="AL19" s="89"/>
      <c r="AM19" s="89"/>
      <c r="AN19" s="89"/>
      <c r="AO19" s="89"/>
      <c r="AP19" s="89"/>
      <c r="AQ19" s="89"/>
      <c r="AR19" s="89"/>
      <c r="AS19" s="89"/>
      <c r="AT19" s="89"/>
      <c r="AU19" s="89"/>
      <c r="AV19" s="48"/>
    </row>
    <row r="20" spans="2:48" x14ac:dyDescent="0.25">
      <c r="B20" s="51"/>
      <c r="C20" s="92" t="s">
        <v>17</v>
      </c>
      <c r="D20" s="112"/>
      <c r="E20" s="108"/>
      <c r="F20" s="108"/>
      <c r="G20" s="108"/>
      <c r="H20" s="108"/>
      <c r="I20" s="108"/>
      <c r="J20" s="108"/>
      <c r="K20" s="108"/>
      <c r="L20" s="108"/>
      <c r="M20" s="108"/>
      <c r="N20" s="108"/>
      <c r="O20" s="108"/>
      <c r="P20" s="108"/>
      <c r="Q20" s="108"/>
      <c r="R20" s="108"/>
      <c r="S20" s="108"/>
      <c r="T20" s="108"/>
      <c r="U20" s="108"/>
      <c r="V20" s="108"/>
      <c r="W20" s="108"/>
      <c r="X20" s="48"/>
      <c r="Z20" s="51"/>
      <c r="AA20" s="92" t="s">
        <v>17</v>
      </c>
      <c r="AB20" s="147"/>
      <c r="AC20" s="89"/>
      <c r="AD20" s="89"/>
      <c r="AE20" s="89"/>
      <c r="AF20" s="89"/>
      <c r="AG20" s="89"/>
      <c r="AH20" s="89"/>
      <c r="AI20" s="89"/>
      <c r="AJ20" s="89"/>
      <c r="AK20" s="89"/>
      <c r="AL20" s="89"/>
      <c r="AM20" s="89"/>
      <c r="AN20" s="89"/>
      <c r="AO20" s="89"/>
      <c r="AP20" s="89"/>
      <c r="AQ20" s="89"/>
      <c r="AR20" s="89"/>
      <c r="AS20" s="89"/>
      <c r="AT20" s="89"/>
      <c r="AU20" s="89"/>
      <c r="AV20" s="48"/>
    </row>
    <row r="21" spans="2:48" x14ac:dyDescent="0.25">
      <c r="B21" s="51"/>
      <c r="C21" s="92" t="s">
        <v>18</v>
      </c>
      <c r="D21" s="112"/>
      <c r="E21" s="108"/>
      <c r="F21" s="108"/>
      <c r="G21" s="108"/>
      <c r="H21" s="108"/>
      <c r="I21" s="108"/>
      <c r="J21" s="108"/>
      <c r="K21" s="108"/>
      <c r="L21" s="108"/>
      <c r="M21" s="108"/>
      <c r="N21" s="108"/>
      <c r="O21" s="108"/>
      <c r="P21" s="108"/>
      <c r="Q21" s="108"/>
      <c r="R21" s="108"/>
      <c r="S21" s="108"/>
      <c r="T21" s="108"/>
      <c r="U21" s="108"/>
      <c r="V21" s="108"/>
      <c r="W21" s="108"/>
      <c r="X21" s="48"/>
      <c r="Z21" s="51"/>
      <c r="AA21" s="92" t="s">
        <v>18</v>
      </c>
      <c r="AB21" s="147"/>
      <c r="AC21" s="89"/>
      <c r="AD21" s="89"/>
      <c r="AE21" s="89"/>
      <c r="AF21" s="89"/>
      <c r="AG21" s="89"/>
      <c r="AH21" s="89"/>
      <c r="AI21" s="89"/>
      <c r="AJ21" s="89"/>
      <c r="AK21" s="89"/>
      <c r="AL21" s="89"/>
      <c r="AM21" s="89"/>
      <c r="AN21" s="89"/>
      <c r="AO21" s="89"/>
      <c r="AP21" s="89"/>
      <c r="AQ21" s="89"/>
      <c r="AR21" s="89"/>
      <c r="AS21" s="89"/>
      <c r="AT21" s="89"/>
      <c r="AU21" s="89"/>
      <c r="AV21" s="48"/>
    </row>
    <row r="22" spans="2:48" x14ac:dyDescent="0.25">
      <c r="B22" s="51"/>
      <c r="C22" s="93" t="s">
        <v>86</v>
      </c>
      <c r="D22" s="113"/>
      <c r="E22" s="108"/>
      <c r="F22" s="108"/>
      <c r="G22" s="108"/>
      <c r="H22" s="108"/>
      <c r="I22" s="108"/>
      <c r="J22" s="108"/>
      <c r="K22" s="108"/>
      <c r="L22" s="108"/>
      <c r="M22" s="108"/>
      <c r="N22" s="108"/>
      <c r="O22" s="108"/>
      <c r="P22" s="108"/>
      <c r="Q22" s="108"/>
      <c r="R22" s="108"/>
      <c r="S22" s="108"/>
      <c r="T22" s="108"/>
      <c r="U22" s="108"/>
      <c r="V22" s="108"/>
      <c r="W22" s="108"/>
      <c r="X22" s="90"/>
      <c r="Z22" s="51"/>
      <c r="AA22" s="93" t="s">
        <v>86</v>
      </c>
      <c r="AB22" s="149"/>
      <c r="AC22" s="89"/>
      <c r="AD22" s="89"/>
      <c r="AE22" s="89"/>
      <c r="AF22" s="89"/>
      <c r="AG22" s="89"/>
      <c r="AH22" s="89"/>
      <c r="AI22" s="89"/>
      <c r="AJ22" s="89"/>
      <c r="AK22" s="89"/>
      <c r="AL22" s="89"/>
      <c r="AM22" s="89"/>
      <c r="AN22" s="89"/>
      <c r="AO22" s="89"/>
      <c r="AP22" s="89"/>
      <c r="AQ22" s="89"/>
      <c r="AR22" s="89"/>
      <c r="AS22" s="89"/>
      <c r="AT22" s="89"/>
      <c r="AU22" s="89"/>
      <c r="AV22" s="90"/>
    </row>
    <row r="23" spans="2:48" x14ac:dyDescent="0.25">
      <c r="B23" s="51"/>
      <c r="C23" s="56" t="s">
        <v>93</v>
      </c>
      <c r="D23" s="114"/>
      <c r="E23" s="99">
        <f>SUM(E4:E22)</f>
        <v>0</v>
      </c>
      <c r="F23" s="99">
        <f t="shared" ref="F23:W23" si="2">SUM(F4:F22)</f>
        <v>0</v>
      </c>
      <c r="G23" s="99">
        <f t="shared" si="2"/>
        <v>0</v>
      </c>
      <c r="H23" s="99">
        <f t="shared" si="2"/>
        <v>0</v>
      </c>
      <c r="I23" s="99">
        <f t="shared" si="2"/>
        <v>0</v>
      </c>
      <c r="J23" s="99">
        <f t="shared" si="2"/>
        <v>0</v>
      </c>
      <c r="K23" s="99">
        <f t="shared" si="2"/>
        <v>0</v>
      </c>
      <c r="L23" s="99">
        <f t="shared" si="2"/>
        <v>0</v>
      </c>
      <c r="M23" s="99">
        <f t="shared" si="2"/>
        <v>0</v>
      </c>
      <c r="N23" s="99">
        <f t="shared" si="2"/>
        <v>0</v>
      </c>
      <c r="O23" s="99">
        <f t="shared" si="2"/>
        <v>0</v>
      </c>
      <c r="P23" s="99">
        <f t="shared" si="2"/>
        <v>0</v>
      </c>
      <c r="Q23" s="99">
        <f t="shared" si="2"/>
        <v>0</v>
      </c>
      <c r="R23" s="99">
        <f t="shared" si="2"/>
        <v>0</v>
      </c>
      <c r="S23" s="99">
        <f t="shared" si="2"/>
        <v>0</v>
      </c>
      <c r="T23" s="99">
        <f t="shared" si="2"/>
        <v>0</v>
      </c>
      <c r="U23" s="99">
        <f t="shared" si="2"/>
        <v>0</v>
      </c>
      <c r="V23" s="99">
        <f t="shared" si="2"/>
        <v>0</v>
      </c>
      <c r="W23" s="99">
        <f t="shared" si="2"/>
        <v>0</v>
      </c>
      <c r="X23" s="115">
        <f>SUM(E23:W23)</f>
        <v>0</v>
      </c>
      <c r="Z23" s="51"/>
      <c r="AA23" s="56" t="s">
        <v>93</v>
      </c>
      <c r="AB23" s="150"/>
      <c r="AC23" s="98">
        <f>SUM(AC4:AC22)</f>
        <v>0</v>
      </c>
      <c r="AD23" s="98">
        <f t="shared" ref="AD23:AU23" si="3">SUM(AD4:AD22)</f>
        <v>0</v>
      </c>
      <c r="AE23" s="98">
        <f t="shared" si="3"/>
        <v>0</v>
      </c>
      <c r="AF23" s="98">
        <f t="shared" si="3"/>
        <v>0</v>
      </c>
      <c r="AG23" s="98">
        <f t="shared" si="3"/>
        <v>0</v>
      </c>
      <c r="AH23" s="98">
        <f t="shared" si="3"/>
        <v>0</v>
      </c>
      <c r="AI23" s="98">
        <f t="shared" si="3"/>
        <v>0</v>
      </c>
      <c r="AJ23" s="98">
        <f t="shared" si="3"/>
        <v>0</v>
      </c>
      <c r="AK23" s="98">
        <f t="shared" si="3"/>
        <v>0</v>
      </c>
      <c r="AL23" s="98">
        <f t="shared" si="3"/>
        <v>0</v>
      </c>
      <c r="AM23" s="98">
        <f t="shared" si="3"/>
        <v>0</v>
      </c>
      <c r="AN23" s="98">
        <f t="shared" si="3"/>
        <v>0</v>
      </c>
      <c r="AO23" s="98">
        <f t="shared" si="3"/>
        <v>0</v>
      </c>
      <c r="AP23" s="98">
        <f t="shared" si="3"/>
        <v>0</v>
      </c>
      <c r="AQ23" s="98">
        <f t="shared" si="3"/>
        <v>0</v>
      </c>
      <c r="AR23" s="98">
        <f t="shared" si="3"/>
        <v>0</v>
      </c>
      <c r="AS23" s="98">
        <f t="shared" si="3"/>
        <v>0</v>
      </c>
      <c r="AT23" s="98">
        <f t="shared" si="3"/>
        <v>0</v>
      </c>
      <c r="AU23" s="98">
        <f t="shared" si="3"/>
        <v>0</v>
      </c>
      <c r="AV23" s="48">
        <f>SUM(AC23:AU23)</f>
        <v>0</v>
      </c>
    </row>
    <row r="24" spans="2:48" ht="15.75" thickBot="1" x14ac:dyDescent="0.3">
      <c r="B24" s="58"/>
      <c r="C24" s="59"/>
      <c r="D24" s="59"/>
      <c r="E24" s="59"/>
      <c r="F24" s="59"/>
      <c r="G24" s="59"/>
      <c r="H24" s="59"/>
      <c r="I24" s="59"/>
      <c r="J24" s="59"/>
      <c r="K24" s="59"/>
      <c r="L24" s="59"/>
      <c r="M24" s="59"/>
      <c r="N24" s="59"/>
      <c r="O24" s="59"/>
      <c r="P24" s="59"/>
      <c r="Q24" s="59"/>
      <c r="R24" s="59"/>
      <c r="S24" s="59"/>
      <c r="T24" s="59"/>
      <c r="U24" s="59"/>
      <c r="V24" s="59"/>
      <c r="W24" s="59"/>
      <c r="X24" s="60"/>
      <c r="Z24" s="58"/>
      <c r="AA24" s="59"/>
      <c r="AB24" s="151"/>
      <c r="AC24" s="59"/>
      <c r="AD24" s="59"/>
      <c r="AE24" s="59"/>
      <c r="AF24" s="59"/>
      <c r="AG24" s="59"/>
      <c r="AH24" s="59"/>
      <c r="AI24" s="59"/>
      <c r="AJ24" s="59"/>
      <c r="AK24" s="59"/>
      <c r="AL24" s="59"/>
      <c r="AM24" s="59"/>
      <c r="AN24" s="59"/>
      <c r="AO24" s="59"/>
      <c r="AP24" s="59"/>
      <c r="AQ24" s="59"/>
      <c r="AR24" s="59"/>
      <c r="AS24" s="59"/>
      <c r="AT24" s="59"/>
      <c r="AU24" s="59"/>
      <c r="AV24" s="60"/>
    </row>
    <row r="26" spans="2:48" ht="15.75" thickBot="1" x14ac:dyDescent="0.3">
      <c r="C26" s="47">
        <v>20202024</v>
      </c>
      <c r="AA26" s="82">
        <f>C26</f>
        <v>20202024</v>
      </c>
    </row>
    <row r="27" spans="2:48" x14ac:dyDescent="0.25">
      <c r="B27" s="75"/>
      <c r="C27" s="67"/>
      <c r="D27" s="67"/>
      <c r="E27" s="45"/>
      <c r="F27" s="45"/>
      <c r="G27" s="45"/>
      <c r="H27" s="45"/>
      <c r="I27" s="45"/>
      <c r="J27" s="45"/>
      <c r="K27" s="45"/>
      <c r="L27" s="45"/>
      <c r="M27" s="45"/>
      <c r="N27" s="45"/>
      <c r="O27" s="45"/>
      <c r="P27" s="45"/>
      <c r="Q27" s="45"/>
      <c r="R27" s="45"/>
      <c r="S27" s="45"/>
      <c r="T27" s="45"/>
      <c r="U27" s="45"/>
      <c r="V27" s="45"/>
      <c r="W27" s="45"/>
      <c r="X27" s="46"/>
      <c r="Z27" s="75"/>
      <c r="AA27" s="67"/>
      <c r="AB27" s="144"/>
      <c r="AC27" s="45"/>
      <c r="AD27" s="45"/>
      <c r="AE27" s="45"/>
      <c r="AF27" s="45"/>
      <c r="AG27" s="45"/>
      <c r="AH27" s="45"/>
      <c r="AI27" s="45"/>
      <c r="AJ27" s="45"/>
      <c r="AK27" s="45"/>
      <c r="AL27" s="45"/>
      <c r="AM27" s="45"/>
      <c r="AN27" s="45"/>
      <c r="AO27" s="45"/>
      <c r="AP27" s="45"/>
      <c r="AQ27" s="45"/>
      <c r="AR27" s="45"/>
      <c r="AS27" s="45"/>
      <c r="AT27" s="45"/>
      <c r="AU27" s="45"/>
      <c r="AV27" s="46"/>
    </row>
    <row r="28" spans="2:48" x14ac:dyDescent="0.25">
      <c r="B28" s="51"/>
      <c r="C28" s="110" t="s">
        <v>0</v>
      </c>
      <c r="D28" s="95" t="s">
        <v>20</v>
      </c>
      <c r="E28" s="92" t="s">
        <v>1</v>
      </c>
      <c r="F28" s="92" t="s">
        <v>2</v>
      </c>
      <c r="G28" s="92" t="s">
        <v>3</v>
      </c>
      <c r="H28" s="92" t="s">
        <v>4</v>
      </c>
      <c r="I28" s="92" t="s">
        <v>5</v>
      </c>
      <c r="J28" s="92" t="s">
        <v>6</v>
      </c>
      <c r="K28" s="92" t="s">
        <v>7</v>
      </c>
      <c r="L28" s="92" t="s">
        <v>8</v>
      </c>
      <c r="M28" s="92" t="s">
        <v>9</v>
      </c>
      <c r="N28" s="92" t="s">
        <v>10</v>
      </c>
      <c r="O28" s="92" t="s">
        <v>11</v>
      </c>
      <c r="P28" s="92" t="s">
        <v>12</v>
      </c>
      <c r="Q28" s="92" t="s">
        <v>13</v>
      </c>
      <c r="R28" s="92" t="s">
        <v>14</v>
      </c>
      <c r="S28" s="92" t="s">
        <v>15</v>
      </c>
      <c r="T28" s="92" t="s">
        <v>16</v>
      </c>
      <c r="U28" s="92" t="s">
        <v>17</v>
      </c>
      <c r="V28" s="92" t="s">
        <v>18</v>
      </c>
      <c r="W28" s="93" t="s">
        <v>85</v>
      </c>
      <c r="X28" s="90"/>
      <c r="Z28" s="51"/>
      <c r="AA28" s="110" t="s">
        <v>21</v>
      </c>
      <c r="AB28" s="145" t="s">
        <v>20</v>
      </c>
      <c r="AC28" s="92" t="s">
        <v>1</v>
      </c>
      <c r="AD28" s="92" t="s">
        <v>2</v>
      </c>
      <c r="AE28" s="92" t="s">
        <v>3</v>
      </c>
      <c r="AF28" s="92" t="s">
        <v>4</v>
      </c>
      <c r="AG28" s="92" t="s">
        <v>5</v>
      </c>
      <c r="AH28" s="92" t="s">
        <v>6</v>
      </c>
      <c r="AI28" s="92" t="s">
        <v>7</v>
      </c>
      <c r="AJ28" s="92" t="s">
        <v>8</v>
      </c>
      <c r="AK28" s="92" t="s">
        <v>9</v>
      </c>
      <c r="AL28" s="92" t="s">
        <v>10</v>
      </c>
      <c r="AM28" s="92" t="s">
        <v>11</v>
      </c>
      <c r="AN28" s="92" t="s">
        <v>12</v>
      </c>
      <c r="AO28" s="92" t="s">
        <v>13</v>
      </c>
      <c r="AP28" s="92" t="s">
        <v>14</v>
      </c>
      <c r="AQ28" s="92" t="s">
        <v>15</v>
      </c>
      <c r="AR28" s="92" t="s">
        <v>16</v>
      </c>
      <c r="AS28" s="92" t="s">
        <v>17</v>
      </c>
      <c r="AT28" s="92" t="s">
        <v>18</v>
      </c>
      <c r="AU28" s="93" t="s">
        <v>85</v>
      </c>
      <c r="AV28" s="90"/>
    </row>
    <row r="29" spans="2:48" x14ac:dyDescent="0.25">
      <c r="B29" s="51"/>
      <c r="C29" s="91" t="s">
        <v>1</v>
      </c>
      <c r="D29" s="91"/>
      <c r="E29" s="89"/>
      <c r="F29" s="89"/>
      <c r="G29" s="89"/>
      <c r="H29" s="89"/>
      <c r="I29" s="89"/>
      <c r="J29" s="89"/>
      <c r="K29" s="89"/>
      <c r="L29" s="89"/>
      <c r="M29" s="89"/>
      <c r="N29" s="89"/>
      <c r="O29" s="89"/>
      <c r="P29" s="89"/>
      <c r="Q29" s="89"/>
      <c r="R29" s="89"/>
      <c r="S29" s="89"/>
      <c r="T29" s="89"/>
      <c r="U29" s="89"/>
      <c r="V29" s="89"/>
      <c r="W29" s="89"/>
      <c r="X29" s="90"/>
      <c r="Z29" s="51"/>
      <c r="AA29" s="91" t="s">
        <v>1</v>
      </c>
      <c r="AB29" s="146"/>
      <c r="AC29" s="89"/>
      <c r="AD29" s="89"/>
      <c r="AE29" s="89"/>
      <c r="AF29" s="89"/>
      <c r="AG29" s="89"/>
      <c r="AH29" s="89"/>
      <c r="AI29" s="89"/>
      <c r="AJ29" s="89"/>
      <c r="AK29" s="89"/>
      <c r="AL29" s="89"/>
      <c r="AM29" s="89"/>
      <c r="AN29" s="89"/>
      <c r="AO29" s="89"/>
      <c r="AP29" s="89"/>
      <c r="AQ29" s="89"/>
      <c r="AR29" s="89"/>
      <c r="AS29" s="89"/>
      <c r="AT29" s="89"/>
      <c r="AU29" s="89"/>
      <c r="AV29" s="90"/>
    </row>
    <row r="30" spans="2:48" x14ac:dyDescent="0.25">
      <c r="B30" s="51"/>
      <c r="C30" s="92" t="s">
        <v>2</v>
      </c>
      <c r="D30" s="92"/>
      <c r="E30" s="89"/>
      <c r="F30" s="89"/>
      <c r="G30" s="89"/>
      <c r="H30" s="89"/>
      <c r="I30" s="89"/>
      <c r="J30" s="89"/>
      <c r="K30" s="89"/>
      <c r="L30" s="89"/>
      <c r="M30" s="89"/>
      <c r="N30" s="89"/>
      <c r="O30" s="89"/>
      <c r="P30" s="89"/>
      <c r="Q30" s="89"/>
      <c r="R30" s="89"/>
      <c r="S30" s="89"/>
      <c r="T30" s="89"/>
      <c r="U30" s="89"/>
      <c r="V30" s="89"/>
      <c r="W30" s="89"/>
      <c r="X30" s="48"/>
      <c r="Z30" s="51"/>
      <c r="AA30" s="92" t="s">
        <v>2</v>
      </c>
      <c r="AB30" s="147"/>
      <c r="AC30" s="89"/>
      <c r="AD30" s="89"/>
      <c r="AE30" s="89"/>
      <c r="AF30" s="89"/>
      <c r="AG30" s="89"/>
      <c r="AH30" s="89"/>
      <c r="AI30" s="89"/>
      <c r="AJ30" s="89"/>
      <c r="AK30" s="89"/>
      <c r="AL30" s="89"/>
      <c r="AM30" s="89"/>
      <c r="AN30" s="89"/>
      <c r="AO30" s="89"/>
      <c r="AP30" s="89"/>
      <c r="AQ30" s="89"/>
      <c r="AR30" s="89"/>
      <c r="AS30" s="89"/>
      <c r="AT30" s="89"/>
      <c r="AU30" s="89"/>
      <c r="AV30" s="48"/>
    </row>
    <row r="31" spans="2:48" x14ac:dyDescent="0.25">
      <c r="B31" s="51"/>
      <c r="C31" s="92" t="s">
        <v>3</v>
      </c>
      <c r="D31" s="92"/>
      <c r="E31" s="89"/>
      <c r="F31" s="89"/>
      <c r="G31" s="89"/>
      <c r="H31" s="89"/>
      <c r="I31" s="89"/>
      <c r="J31" s="89"/>
      <c r="K31" s="89"/>
      <c r="L31" s="89"/>
      <c r="M31" s="89"/>
      <c r="N31" s="89"/>
      <c r="O31" s="89"/>
      <c r="P31" s="89"/>
      <c r="Q31" s="89"/>
      <c r="R31" s="89"/>
      <c r="S31" s="89"/>
      <c r="T31" s="89"/>
      <c r="U31" s="89"/>
      <c r="V31" s="89"/>
      <c r="W31" s="89"/>
      <c r="X31" s="48"/>
      <c r="Z31" s="51"/>
      <c r="AA31" s="92" t="s">
        <v>3</v>
      </c>
      <c r="AB31" s="147"/>
      <c r="AC31" s="89"/>
      <c r="AD31" s="89"/>
      <c r="AE31" s="89"/>
      <c r="AF31" s="89"/>
      <c r="AG31" s="89"/>
      <c r="AH31" s="89"/>
      <c r="AI31" s="89"/>
      <c r="AJ31" s="89"/>
      <c r="AK31" s="89"/>
      <c r="AL31" s="89"/>
      <c r="AM31" s="89"/>
      <c r="AN31" s="89"/>
      <c r="AO31" s="89"/>
      <c r="AP31" s="89"/>
      <c r="AQ31" s="89"/>
      <c r="AR31" s="89"/>
      <c r="AS31" s="89"/>
      <c r="AT31" s="89"/>
      <c r="AU31" s="89"/>
      <c r="AV31" s="48"/>
    </row>
    <row r="32" spans="2:48" x14ac:dyDescent="0.25">
      <c r="B32" s="51"/>
      <c r="C32" s="92" t="s">
        <v>4</v>
      </c>
      <c r="D32" s="111">
        <f t="shared" ref="D32:D41" si="4">SUM(E32:W32)</f>
        <v>0</v>
      </c>
      <c r="E32" s="96">
        <f>'Employment Shock'!$D$32*('Employment Shock'!AC$7/100)</f>
        <v>0</v>
      </c>
      <c r="F32" s="96">
        <f>'Employment Shock'!$D$32*('Employment Shock'!AD$7/100)</f>
        <v>0</v>
      </c>
      <c r="G32" s="96">
        <f>'Employment Shock'!$D$32*('Employment Shock'!AE$7/100)</f>
        <v>0</v>
      </c>
      <c r="H32" s="96">
        <f>'Employment Shock'!$D$32*('Employment Shock'!AF$7/100)</f>
        <v>0</v>
      </c>
      <c r="I32" s="96">
        <f>'Employment Shock'!$D$32*('Employment Shock'!AG$7/100)</f>
        <v>0</v>
      </c>
      <c r="J32" s="96">
        <f>'Employment Shock'!$D$32*('Employment Shock'!AH$7/100)</f>
        <v>0</v>
      </c>
      <c r="K32" s="96">
        <f>'Employment Shock'!$D$32*('Employment Shock'!AI$7/100)</f>
        <v>0</v>
      </c>
      <c r="L32" s="96">
        <f>'Employment Shock'!$D$32*('Employment Shock'!AJ$7/100)</f>
        <v>0</v>
      </c>
      <c r="M32" s="96">
        <f>'Employment Shock'!$D$32*('Employment Shock'!AK$7/100)</f>
        <v>0</v>
      </c>
      <c r="N32" s="96">
        <f>'Employment Shock'!$D$32*('Employment Shock'!AL$7/100)</f>
        <v>0</v>
      </c>
      <c r="O32" s="96">
        <f>'Employment Shock'!$D$32*('Employment Shock'!AM$7/100)</f>
        <v>0</v>
      </c>
      <c r="P32" s="96">
        <f>'Employment Shock'!$D$32*('Employment Shock'!AN$7/100)</f>
        <v>0</v>
      </c>
      <c r="Q32" s="96">
        <f>'Employment Shock'!$D$32*('Employment Shock'!AO$7/100)</f>
        <v>0</v>
      </c>
      <c r="R32" s="96">
        <f>'Employment Shock'!$D$32*('Employment Shock'!AP$7/100)</f>
        <v>0</v>
      </c>
      <c r="S32" s="96">
        <f>'Employment Shock'!$D$32*('Employment Shock'!AQ$7/100)</f>
        <v>0</v>
      </c>
      <c r="T32" s="96">
        <f>'Employment Shock'!$D$32*('Employment Shock'!AR$7/100)</f>
        <v>0</v>
      </c>
      <c r="U32" s="96">
        <f>'Employment Shock'!$D$32*('Employment Shock'!AS$7/100)</f>
        <v>0</v>
      </c>
      <c r="V32" s="96">
        <f>'Employment Shock'!$D$32*('Employment Shock'!AT$7/100)</f>
        <v>0</v>
      </c>
      <c r="W32" s="96">
        <f>'Employment Shock'!$D$32*('Employment Shock'!AU$7/100)</f>
        <v>0</v>
      </c>
      <c r="X32" s="48"/>
      <c r="Z32" s="51"/>
      <c r="AA32" s="92" t="s">
        <v>4</v>
      </c>
      <c r="AB32" s="148">
        <f t="shared" ref="AB32:AB41" si="5">SUM(AC32:AU32)</f>
        <v>0</v>
      </c>
      <c r="AC32" s="96">
        <f>'Employment Shock'!$M$32*('Employment Shock'!AC$7/100)</f>
        <v>0</v>
      </c>
      <c r="AD32" s="96">
        <f>'Employment Shock'!$M$32*('Employment Shock'!AD$7/100)</f>
        <v>0</v>
      </c>
      <c r="AE32" s="96">
        <f>'Employment Shock'!$M$32*('Employment Shock'!AE$7/100)</f>
        <v>0</v>
      </c>
      <c r="AF32" s="96">
        <f>'Employment Shock'!$M$32*('Employment Shock'!AF$7/100)</f>
        <v>0</v>
      </c>
      <c r="AG32" s="96">
        <f>'Employment Shock'!$M$32*('Employment Shock'!AG$7/100)</f>
        <v>0</v>
      </c>
      <c r="AH32" s="96">
        <f>'Employment Shock'!$M$32*('Employment Shock'!AH$7/100)</f>
        <v>0</v>
      </c>
      <c r="AI32" s="96">
        <f>'Employment Shock'!$M$32*('Employment Shock'!AI$7/100)</f>
        <v>0</v>
      </c>
      <c r="AJ32" s="96">
        <f>'Employment Shock'!$M$32*('Employment Shock'!AJ$7/100)</f>
        <v>0</v>
      </c>
      <c r="AK32" s="96">
        <f>'Employment Shock'!$M$32*('Employment Shock'!AK$7/100)</f>
        <v>0</v>
      </c>
      <c r="AL32" s="96">
        <f>'Employment Shock'!$M$32*('Employment Shock'!AL$7/100)</f>
        <v>0</v>
      </c>
      <c r="AM32" s="96">
        <f>'Employment Shock'!$M$32*('Employment Shock'!AM$7/100)</f>
        <v>0</v>
      </c>
      <c r="AN32" s="96">
        <f>'Employment Shock'!$M$32*('Employment Shock'!AN$7/100)</f>
        <v>0</v>
      </c>
      <c r="AO32" s="96">
        <f>'Employment Shock'!$M$32*('Employment Shock'!AO$7/100)</f>
        <v>0</v>
      </c>
      <c r="AP32" s="96">
        <f>'Employment Shock'!$M$32*('Employment Shock'!AP$7/100)</f>
        <v>0</v>
      </c>
      <c r="AQ32" s="96">
        <f>'Employment Shock'!$M$32*('Employment Shock'!AQ$7/100)</f>
        <v>0</v>
      </c>
      <c r="AR32" s="96">
        <f>'Employment Shock'!$M$32*('Employment Shock'!AR$7/100)</f>
        <v>0</v>
      </c>
      <c r="AS32" s="96">
        <f>'Employment Shock'!$M$32*('Employment Shock'!AS$7/100)</f>
        <v>0</v>
      </c>
      <c r="AT32" s="96">
        <f>'Employment Shock'!$M$32*('Employment Shock'!AT$7/100)</f>
        <v>0</v>
      </c>
      <c r="AU32" s="96">
        <f>'Employment Shock'!$M$32*('Employment Shock'!AU$7/100)</f>
        <v>0</v>
      </c>
      <c r="AV32" s="48"/>
    </row>
    <row r="33" spans="2:48" x14ac:dyDescent="0.25">
      <c r="B33" s="51"/>
      <c r="C33" s="92" t="s">
        <v>5</v>
      </c>
      <c r="D33" s="111">
        <f t="shared" si="4"/>
        <v>16.815000000000001</v>
      </c>
      <c r="E33" s="96">
        <f>'Employment Shock'!$D$33*('Employment Shock'!AC$8/100)</f>
        <v>1.9950000000000001</v>
      </c>
      <c r="F33" s="96">
        <f>'Employment Shock'!$D$33*('Employment Shock'!AD$8/100)</f>
        <v>0</v>
      </c>
      <c r="G33" s="96">
        <f>'Employment Shock'!$D$33*('Employment Shock'!AE$8/100)</f>
        <v>0</v>
      </c>
      <c r="H33" s="96">
        <f>'Employment Shock'!$D$33*('Employment Shock'!AF$8/100)</f>
        <v>0</v>
      </c>
      <c r="I33" s="96">
        <f>'Employment Shock'!$D$33*('Employment Shock'!AG$8/100)</f>
        <v>14.82</v>
      </c>
      <c r="J33" s="96">
        <f>'Employment Shock'!$D$33*('Employment Shock'!AH$8/100)</f>
        <v>0</v>
      </c>
      <c r="K33" s="96">
        <f>'Employment Shock'!$D$33*('Employment Shock'!AI$8/100)</f>
        <v>0</v>
      </c>
      <c r="L33" s="96">
        <f>'Employment Shock'!$D$33*('Employment Shock'!AJ$8/100)</f>
        <v>0</v>
      </c>
      <c r="M33" s="96">
        <f>'Employment Shock'!$D$33*('Employment Shock'!AK$8/100)</f>
        <v>0</v>
      </c>
      <c r="N33" s="96">
        <f>'Employment Shock'!$D$33*('Employment Shock'!AL$8/100)</f>
        <v>0</v>
      </c>
      <c r="O33" s="96">
        <f>'Employment Shock'!$D$33*('Employment Shock'!AM$8/100)</f>
        <v>0</v>
      </c>
      <c r="P33" s="96">
        <f>'Employment Shock'!$D$33*('Employment Shock'!AN$8/100)</f>
        <v>0</v>
      </c>
      <c r="Q33" s="96">
        <f>'Employment Shock'!$D$33*('Employment Shock'!AO$8/100)</f>
        <v>0</v>
      </c>
      <c r="R33" s="96">
        <f>'Employment Shock'!$D$33*('Employment Shock'!AP$8/100)</f>
        <v>0</v>
      </c>
      <c r="S33" s="96">
        <f>'Employment Shock'!$D$33*('Employment Shock'!AQ$8/100)</f>
        <v>0</v>
      </c>
      <c r="T33" s="96">
        <f>'Employment Shock'!$D$33*('Employment Shock'!AR$8/100)</f>
        <v>0</v>
      </c>
      <c r="U33" s="96">
        <f>'Employment Shock'!$D$33*('Employment Shock'!AS$8/100)</f>
        <v>0</v>
      </c>
      <c r="V33" s="96">
        <f>'Employment Shock'!$D$33*('Employment Shock'!AT$8/100)</f>
        <v>0</v>
      </c>
      <c r="W33" s="96">
        <f>'Employment Shock'!$D$33*('Employment Shock'!AU$8/100)</f>
        <v>0</v>
      </c>
      <c r="X33" s="48"/>
      <c r="Z33" s="51"/>
      <c r="AA33" s="92" t="s">
        <v>5</v>
      </c>
      <c r="AB33" s="148">
        <f t="shared" si="5"/>
        <v>6.7259999999999991</v>
      </c>
      <c r="AC33" s="96">
        <f>'Employment Shock'!$M$33*('Employment Shock'!AC$8/100)</f>
        <v>0.79799999999999993</v>
      </c>
      <c r="AD33" s="96">
        <f>'Employment Shock'!$M$33*('Employment Shock'!AD$8/100)</f>
        <v>0</v>
      </c>
      <c r="AE33" s="96">
        <f>'Employment Shock'!$M$33*('Employment Shock'!AE$8/100)</f>
        <v>0</v>
      </c>
      <c r="AF33" s="96">
        <f>'Employment Shock'!$M$33*('Employment Shock'!AF$8/100)</f>
        <v>0</v>
      </c>
      <c r="AG33" s="96">
        <f>'Employment Shock'!$M$33*('Employment Shock'!AG$8/100)</f>
        <v>5.927999999999999</v>
      </c>
      <c r="AH33" s="96">
        <f>'Employment Shock'!$M$33*('Employment Shock'!AH$8/100)</f>
        <v>0</v>
      </c>
      <c r="AI33" s="96">
        <f>'Employment Shock'!$M$33*('Employment Shock'!AI$8/100)</f>
        <v>0</v>
      </c>
      <c r="AJ33" s="96">
        <f>'Employment Shock'!$M$33*('Employment Shock'!AJ$8/100)</f>
        <v>0</v>
      </c>
      <c r="AK33" s="96">
        <f>'Employment Shock'!$M$33*('Employment Shock'!AK$8/100)</f>
        <v>0</v>
      </c>
      <c r="AL33" s="96">
        <f>'Employment Shock'!$M$33*('Employment Shock'!AL$8/100)</f>
        <v>0</v>
      </c>
      <c r="AM33" s="96">
        <f>'Employment Shock'!$M$33*('Employment Shock'!AM$8/100)</f>
        <v>0</v>
      </c>
      <c r="AN33" s="96">
        <f>'Employment Shock'!$M$33*('Employment Shock'!AN$8/100)</f>
        <v>0</v>
      </c>
      <c r="AO33" s="96">
        <f>'Employment Shock'!$M$33*('Employment Shock'!AO$8/100)</f>
        <v>0</v>
      </c>
      <c r="AP33" s="96">
        <f>'Employment Shock'!$M$33*('Employment Shock'!AP$8/100)</f>
        <v>0</v>
      </c>
      <c r="AQ33" s="96">
        <f>'Employment Shock'!$M$33*('Employment Shock'!AQ$8/100)</f>
        <v>0</v>
      </c>
      <c r="AR33" s="96">
        <f>'Employment Shock'!$M$33*('Employment Shock'!AR$8/100)</f>
        <v>0</v>
      </c>
      <c r="AS33" s="96">
        <f>'Employment Shock'!$M$33*('Employment Shock'!AS$8/100)</f>
        <v>0</v>
      </c>
      <c r="AT33" s="96">
        <f>'Employment Shock'!$M$33*('Employment Shock'!AT$8/100)</f>
        <v>0</v>
      </c>
      <c r="AU33" s="96">
        <f>'Employment Shock'!$M$33*('Employment Shock'!AU$8/100)</f>
        <v>0</v>
      </c>
      <c r="AV33" s="48"/>
    </row>
    <row r="34" spans="2:48" x14ac:dyDescent="0.25">
      <c r="B34" s="51"/>
      <c r="C34" s="92" t="s">
        <v>6</v>
      </c>
      <c r="D34" s="111">
        <f t="shared" si="4"/>
        <v>26.6</v>
      </c>
      <c r="E34" s="96">
        <f>'Employment Shock'!$D$34*('Employment Shock'!AC$9/100)</f>
        <v>3.8000000000000003</v>
      </c>
      <c r="F34" s="96">
        <f>'Employment Shock'!$D$34*('Employment Shock'!AD$9/100)</f>
        <v>3.04</v>
      </c>
      <c r="G34" s="96">
        <f>'Employment Shock'!$D$34*('Employment Shock'!AE$9/100)</f>
        <v>0</v>
      </c>
      <c r="H34" s="96">
        <f>'Employment Shock'!$D$34*('Employment Shock'!AF$9/100)</f>
        <v>0</v>
      </c>
      <c r="I34" s="96">
        <f>'Employment Shock'!$D$34*('Employment Shock'!AG$9/100)</f>
        <v>0</v>
      </c>
      <c r="J34" s="96">
        <f>'Employment Shock'!$D$34*('Employment Shock'!AH$9/100)</f>
        <v>19.760000000000002</v>
      </c>
      <c r="K34" s="96">
        <f>'Employment Shock'!$D$34*('Employment Shock'!AI$9/100)</f>
        <v>0</v>
      </c>
      <c r="L34" s="96">
        <f>'Employment Shock'!$D$34*('Employment Shock'!AJ$9/100)</f>
        <v>0</v>
      </c>
      <c r="M34" s="96">
        <f>'Employment Shock'!$D$34*('Employment Shock'!AK$9/100)</f>
        <v>0</v>
      </c>
      <c r="N34" s="96">
        <f>'Employment Shock'!$D$34*('Employment Shock'!AL$9/100)</f>
        <v>0</v>
      </c>
      <c r="O34" s="96">
        <f>'Employment Shock'!$D$34*('Employment Shock'!AM$9/100)</f>
        <v>0</v>
      </c>
      <c r="P34" s="96">
        <f>'Employment Shock'!$D$34*('Employment Shock'!AN$9/100)</f>
        <v>0</v>
      </c>
      <c r="Q34" s="96">
        <f>'Employment Shock'!$D$34*('Employment Shock'!AO$9/100)</f>
        <v>0</v>
      </c>
      <c r="R34" s="96">
        <f>'Employment Shock'!$D$34*('Employment Shock'!AP$9/100)</f>
        <v>0</v>
      </c>
      <c r="S34" s="96">
        <f>'Employment Shock'!$D$34*('Employment Shock'!AQ$9/100)</f>
        <v>0</v>
      </c>
      <c r="T34" s="96">
        <f>'Employment Shock'!$D$34*('Employment Shock'!AR$9/100)</f>
        <v>0</v>
      </c>
      <c r="U34" s="96">
        <f>'Employment Shock'!$D$34*('Employment Shock'!AS$9/100)</f>
        <v>0</v>
      </c>
      <c r="V34" s="96">
        <f>'Employment Shock'!$D$34*('Employment Shock'!AT$9/100)</f>
        <v>0</v>
      </c>
      <c r="W34" s="96">
        <f>'Employment Shock'!$D$34*('Employment Shock'!AU$9/100)</f>
        <v>0</v>
      </c>
      <c r="X34" s="48"/>
      <c r="Z34" s="51"/>
      <c r="AA34" s="92" t="s">
        <v>6</v>
      </c>
      <c r="AB34" s="148">
        <f t="shared" si="5"/>
        <v>9.9750000000000014</v>
      </c>
      <c r="AC34" s="96">
        <f>'Employment Shock'!$M$34*('Employment Shock'!AC$9/100)</f>
        <v>1.425</v>
      </c>
      <c r="AD34" s="96">
        <f>'Employment Shock'!$M$34*('Employment Shock'!AD$9/100)</f>
        <v>1.1400000000000001</v>
      </c>
      <c r="AE34" s="96">
        <f>'Employment Shock'!$M$34*('Employment Shock'!AE$9/100)</f>
        <v>0</v>
      </c>
      <c r="AF34" s="96">
        <f>'Employment Shock'!$M$34*('Employment Shock'!AF$9/100)</f>
        <v>0</v>
      </c>
      <c r="AG34" s="96">
        <f>'Employment Shock'!$M$34*('Employment Shock'!AG$9/100)</f>
        <v>0</v>
      </c>
      <c r="AH34" s="96">
        <f>'Employment Shock'!$M$34*('Employment Shock'!AH$9/100)</f>
        <v>7.41</v>
      </c>
      <c r="AI34" s="96">
        <f>'Employment Shock'!$M$34*('Employment Shock'!AI$9/100)</f>
        <v>0</v>
      </c>
      <c r="AJ34" s="96">
        <f>'Employment Shock'!$M$34*('Employment Shock'!AJ$9/100)</f>
        <v>0</v>
      </c>
      <c r="AK34" s="96">
        <f>'Employment Shock'!$M$34*('Employment Shock'!AK$9/100)</f>
        <v>0</v>
      </c>
      <c r="AL34" s="96">
        <f>'Employment Shock'!$M$34*('Employment Shock'!AL$9/100)</f>
        <v>0</v>
      </c>
      <c r="AM34" s="96">
        <f>'Employment Shock'!$M$34*('Employment Shock'!AM$9/100)</f>
        <v>0</v>
      </c>
      <c r="AN34" s="96">
        <f>'Employment Shock'!$M$34*('Employment Shock'!AN$9/100)</f>
        <v>0</v>
      </c>
      <c r="AO34" s="96">
        <f>'Employment Shock'!$M$34*('Employment Shock'!AO$9/100)</f>
        <v>0</v>
      </c>
      <c r="AP34" s="96">
        <f>'Employment Shock'!$M$34*('Employment Shock'!AP$9/100)</f>
        <v>0</v>
      </c>
      <c r="AQ34" s="96">
        <f>'Employment Shock'!$M$34*('Employment Shock'!AQ$9/100)</f>
        <v>0</v>
      </c>
      <c r="AR34" s="96">
        <f>'Employment Shock'!$M$34*('Employment Shock'!AR$9/100)</f>
        <v>0</v>
      </c>
      <c r="AS34" s="96">
        <f>'Employment Shock'!$M$34*('Employment Shock'!AS$9/100)</f>
        <v>0</v>
      </c>
      <c r="AT34" s="96">
        <f>'Employment Shock'!$M$34*('Employment Shock'!AT$9/100)</f>
        <v>0</v>
      </c>
      <c r="AU34" s="96">
        <f>'Employment Shock'!$M$34*('Employment Shock'!AU$9/100)</f>
        <v>0</v>
      </c>
      <c r="AV34" s="48"/>
    </row>
    <row r="35" spans="2:48" x14ac:dyDescent="0.25">
      <c r="B35" s="51"/>
      <c r="C35" s="92" t="s">
        <v>7</v>
      </c>
      <c r="D35" s="111">
        <f t="shared" si="4"/>
        <v>34.200000000000003</v>
      </c>
      <c r="E35" s="96">
        <f>'Employment Shock'!$D$35*('Employment Shock'!AC$10/100)</f>
        <v>4.2750000000000004</v>
      </c>
      <c r="F35" s="96">
        <f>'Employment Shock'!$D$35*('Employment Shock'!AD$10/100)</f>
        <v>4.2750000000000004</v>
      </c>
      <c r="G35" s="96">
        <f>'Employment Shock'!$D$35*('Employment Shock'!AE$10/100)</f>
        <v>3.42</v>
      </c>
      <c r="H35" s="96">
        <f>'Employment Shock'!$D$35*('Employment Shock'!AF$10/100)</f>
        <v>0</v>
      </c>
      <c r="I35" s="96">
        <f>'Employment Shock'!$D$35*('Employment Shock'!AG$10/100)</f>
        <v>0</v>
      </c>
      <c r="J35" s="96">
        <f>'Employment Shock'!$D$35*('Employment Shock'!AH$10/100)</f>
        <v>0</v>
      </c>
      <c r="K35" s="96">
        <f>'Employment Shock'!$D$35*('Employment Shock'!AI$10/100)</f>
        <v>22.23</v>
      </c>
      <c r="L35" s="96">
        <f>'Employment Shock'!$D$35*('Employment Shock'!AJ$10/100)</f>
        <v>0</v>
      </c>
      <c r="M35" s="96">
        <f>'Employment Shock'!$D$35*('Employment Shock'!AK$10/100)</f>
        <v>0</v>
      </c>
      <c r="N35" s="96">
        <f>'Employment Shock'!$D$35*('Employment Shock'!AL$10/100)</f>
        <v>0</v>
      </c>
      <c r="O35" s="96">
        <f>'Employment Shock'!$D$35*('Employment Shock'!AM$10/100)</f>
        <v>0</v>
      </c>
      <c r="P35" s="96">
        <f>'Employment Shock'!$D$35*('Employment Shock'!AN$10/100)</f>
        <v>0</v>
      </c>
      <c r="Q35" s="96">
        <f>'Employment Shock'!$D$35*('Employment Shock'!AO$10/100)</f>
        <v>0</v>
      </c>
      <c r="R35" s="96">
        <f>'Employment Shock'!$D$35*('Employment Shock'!AP$10/100)</f>
        <v>0</v>
      </c>
      <c r="S35" s="96">
        <f>'Employment Shock'!$D$35*('Employment Shock'!AQ$10/100)</f>
        <v>0</v>
      </c>
      <c r="T35" s="96">
        <f>'Employment Shock'!$D$35*('Employment Shock'!AR$10/100)</f>
        <v>0</v>
      </c>
      <c r="U35" s="96">
        <f>'Employment Shock'!$D$35*('Employment Shock'!AS$10/100)</f>
        <v>0</v>
      </c>
      <c r="V35" s="96">
        <f>'Employment Shock'!$D$35*('Employment Shock'!AT$10/100)</f>
        <v>0</v>
      </c>
      <c r="W35" s="96">
        <f>'Employment Shock'!$D$35*('Employment Shock'!AU$10/100)</f>
        <v>0</v>
      </c>
      <c r="X35" s="48"/>
      <c r="Z35" s="51"/>
      <c r="AA35" s="92" t="s">
        <v>7</v>
      </c>
      <c r="AB35" s="148">
        <f t="shared" si="5"/>
        <v>11.4</v>
      </c>
      <c r="AC35" s="96">
        <f>'Employment Shock'!$M$35*('Employment Shock'!AC$10/100)</f>
        <v>1.425</v>
      </c>
      <c r="AD35" s="96">
        <f>'Employment Shock'!$M$35*('Employment Shock'!AD$10/100)</f>
        <v>1.425</v>
      </c>
      <c r="AE35" s="96">
        <f>'Employment Shock'!$M$35*('Employment Shock'!AE$10/100)</f>
        <v>1.1400000000000001</v>
      </c>
      <c r="AF35" s="96">
        <f>'Employment Shock'!$M$35*('Employment Shock'!AF$10/100)</f>
        <v>0</v>
      </c>
      <c r="AG35" s="96">
        <f>'Employment Shock'!$M$35*('Employment Shock'!AG$10/100)</f>
        <v>0</v>
      </c>
      <c r="AH35" s="96">
        <f>'Employment Shock'!$M$35*('Employment Shock'!AH$10/100)</f>
        <v>0</v>
      </c>
      <c r="AI35" s="96">
        <f>'Employment Shock'!$M$35*('Employment Shock'!AI$10/100)</f>
        <v>7.41</v>
      </c>
      <c r="AJ35" s="96">
        <f>'Employment Shock'!$M$35*('Employment Shock'!AJ$10/100)</f>
        <v>0</v>
      </c>
      <c r="AK35" s="96">
        <f>'Employment Shock'!$M$35*('Employment Shock'!AK$10/100)</f>
        <v>0</v>
      </c>
      <c r="AL35" s="96">
        <f>'Employment Shock'!$M$35*('Employment Shock'!AL$10/100)</f>
        <v>0</v>
      </c>
      <c r="AM35" s="96">
        <f>'Employment Shock'!$M$35*('Employment Shock'!AM$10/100)</f>
        <v>0</v>
      </c>
      <c r="AN35" s="96">
        <f>'Employment Shock'!$M$35*('Employment Shock'!AN$10/100)</f>
        <v>0</v>
      </c>
      <c r="AO35" s="96">
        <f>'Employment Shock'!$M$35*('Employment Shock'!AO$10/100)</f>
        <v>0</v>
      </c>
      <c r="AP35" s="96">
        <f>'Employment Shock'!$M$35*('Employment Shock'!AP$10/100)</f>
        <v>0</v>
      </c>
      <c r="AQ35" s="96">
        <f>'Employment Shock'!$M$35*('Employment Shock'!AQ$10/100)</f>
        <v>0</v>
      </c>
      <c r="AR35" s="96">
        <f>'Employment Shock'!$M$35*('Employment Shock'!AR$10/100)</f>
        <v>0</v>
      </c>
      <c r="AS35" s="96">
        <f>'Employment Shock'!$M$35*('Employment Shock'!AS$10/100)</f>
        <v>0</v>
      </c>
      <c r="AT35" s="96">
        <f>'Employment Shock'!$M$35*('Employment Shock'!AT$10/100)</f>
        <v>0</v>
      </c>
      <c r="AU35" s="96">
        <f>'Employment Shock'!$M$35*('Employment Shock'!AU$10/100)</f>
        <v>0</v>
      </c>
      <c r="AV35" s="48"/>
    </row>
    <row r="36" spans="2:48" x14ac:dyDescent="0.25">
      <c r="B36" s="51"/>
      <c r="C36" s="92" t="s">
        <v>8</v>
      </c>
      <c r="D36" s="111">
        <f t="shared" si="4"/>
        <v>37.192500000000003</v>
      </c>
      <c r="E36" s="96">
        <f>'Employment Shock'!$D$36*('Employment Shock'!AC$11/100)</f>
        <v>2.9925000000000002</v>
      </c>
      <c r="F36" s="96">
        <f>'Employment Shock'!$D$36*('Employment Shock'!AD$11/100)</f>
        <v>4.2750000000000004</v>
      </c>
      <c r="G36" s="96">
        <f>'Employment Shock'!$D$36*('Employment Shock'!AE$11/100)</f>
        <v>4.2750000000000004</v>
      </c>
      <c r="H36" s="96">
        <f>'Employment Shock'!$D$36*('Employment Shock'!AF$11/100)</f>
        <v>3.42</v>
      </c>
      <c r="I36" s="96">
        <f>'Employment Shock'!$D$36*('Employment Shock'!AG$11/100)</f>
        <v>0</v>
      </c>
      <c r="J36" s="96">
        <f>'Employment Shock'!$D$36*('Employment Shock'!AH$11/100)</f>
        <v>0</v>
      </c>
      <c r="K36" s="96">
        <f>'Employment Shock'!$D$36*('Employment Shock'!AI$11/100)</f>
        <v>0</v>
      </c>
      <c r="L36" s="96">
        <f>'Employment Shock'!$D$36*('Employment Shock'!AJ$11/100)</f>
        <v>22.23</v>
      </c>
      <c r="M36" s="96">
        <f>'Employment Shock'!$D$36*('Employment Shock'!AK$11/100)</f>
        <v>0</v>
      </c>
      <c r="N36" s="96">
        <f>'Employment Shock'!$D$36*('Employment Shock'!AL$11/100)</f>
        <v>0</v>
      </c>
      <c r="O36" s="96">
        <f>'Employment Shock'!$D$36*('Employment Shock'!AM$11/100)</f>
        <v>0</v>
      </c>
      <c r="P36" s="96">
        <f>'Employment Shock'!$D$36*('Employment Shock'!AN$11/100)</f>
        <v>0</v>
      </c>
      <c r="Q36" s="96">
        <f>'Employment Shock'!$D$36*('Employment Shock'!AO$11/100)</f>
        <v>0</v>
      </c>
      <c r="R36" s="96">
        <f>'Employment Shock'!$D$36*('Employment Shock'!AP$11/100)</f>
        <v>0</v>
      </c>
      <c r="S36" s="96">
        <f>'Employment Shock'!$D$36*('Employment Shock'!AQ$11/100)</f>
        <v>0</v>
      </c>
      <c r="T36" s="96">
        <f>'Employment Shock'!$D$36*('Employment Shock'!AR$11/100)</f>
        <v>0</v>
      </c>
      <c r="U36" s="96">
        <f>'Employment Shock'!$D$36*('Employment Shock'!AS$11/100)</f>
        <v>0</v>
      </c>
      <c r="V36" s="96">
        <f>'Employment Shock'!$D$36*('Employment Shock'!AT$11/100)</f>
        <v>0</v>
      </c>
      <c r="W36" s="96">
        <f>'Employment Shock'!$D$36*('Employment Shock'!AU$11/100)</f>
        <v>0</v>
      </c>
      <c r="X36" s="48"/>
      <c r="Z36" s="51"/>
      <c r="AA36" s="92" t="s">
        <v>8</v>
      </c>
      <c r="AB36" s="148">
        <f t="shared" si="5"/>
        <v>12.397500000000001</v>
      </c>
      <c r="AC36" s="96">
        <f>'Employment Shock'!$M$36*('Employment Shock'!AC$11/100)</f>
        <v>0.99750000000000005</v>
      </c>
      <c r="AD36" s="96">
        <f>'Employment Shock'!$M$36*('Employment Shock'!AD$11/100)</f>
        <v>1.425</v>
      </c>
      <c r="AE36" s="96">
        <f>'Employment Shock'!$M$36*('Employment Shock'!AE$11/100)</f>
        <v>1.425</v>
      </c>
      <c r="AF36" s="96">
        <f>'Employment Shock'!$M$36*('Employment Shock'!AF$11/100)</f>
        <v>1.1400000000000001</v>
      </c>
      <c r="AG36" s="96">
        <f>'Employment Shock'!$M$36*('Employment Shock'!AG$11/100)</f>
        <v>0</v>
      </c>
      <c r="AH36" s="96">
        <f>'Employment Shock'!$M$36*('Employment Shock'!AH$11/100)</f>
        <v>0</v>
      </c>
      <c r="AI36" s="96">
        <f>'Employment Shock'!$M$36*('Employment Shock'!AI$11/100)</f>
        <v>0</v>
      </c>
      <c r="AJ36" s="96">
        <f>'Employment Shock'!$M$36*('Employment Shock'!AJ$11/100)</f>
        <v>7.41</v>
      </c>
      <c r="AK36" s="96">
        <f>'Employment Shock'!$M$36*('Employment Shock'!AK$11/100)</f>
        <v>0</v>
      </c>
      <c r="AL36" s="96">
        <f>'Employment Shock'!$M$36*('Employment Shock'!AL$11/100)</f>
        <v>0</v>
      </c>
      <c r="AM36" s="96">
        <f>'Employment Shock'!$M$36*('Employment Shock'!AM$11/100)</f>
        <v>0</v>
      </c>
      <c r="AN36" s="96">
        <f>'Employment Shock'!$M$36*('Employment Shock'!AN$11/100)</f>
        <v>0</v>
      </c>
      <c r="AO36" s="96">
        <f>'Employment Shock'!$M$36*('Employment Shock'!AO$11/100)</f>
        <v>0</v>
      </c>
      <c r="AP36" s="96">
        <f>'Employment Shock'!$M$36*('Employment Shock'!AP$11/100)</f>
        <v>0</v>
      </c>
      <c r="AQ36" s="96">
        <f>'Employment Shock'!$M$36*('Employment Shock'!AQ$11/100)</f>
        <v>0</v>
      </c>
      <c r="AR36" s="96">
        <f>'Employment Shock'!$M$36*('Employment Shock'!AR$11/100)</f>
        <v>0</v>
      </c>
      <c r="AS36" s="96">
        <f>'Employment Shock'!$M$36*('Employment Shock'!AS$11/100)</f>
        <v>0</v>
      </c>
      <c r="AT36" s="96">
        <f>'Employment Shock'!$M$36*('Employment Shock'!AT$11/100)</f>
        <v>0</v>
      </c>
      <c r="AU36" s="96">
        <f>'Employment Shock'!$M$36*('Employment Shock'!AU$11/100)</f>
        <v>0</v>
      </c>
      <c r="AV36" s="48"/>
    </row>
    <row r="37" spans="2:48" x14ac:dyDescent="0.25">
      <c r="B37" s="51"/>
      <c r="C37" s="92" t="s">
        <v>9</v>
      </c>
      <c r="D37" s="111">
        <f t="shared" si="4"/>
        <v>35.909999999999997</v>
      </c>
      <c r="E37" s="96">
        <f>'Employment Shock'!$D$37*('Employment Shock'!AC$12/100)</f>
        <v>0</v>
      </c>
      <c r="F37" s="96">
        <f>'Employment Shock'!$D$37*('Employment Shock'!AD$12/100)</f>
        <v>3.42</v>
      </c>
      <c r="G37" s="96">
        <f>'Employment Shock'!$D$37*('Employment Shock'!AE$12/100)</f>
        <v>4.2750000000000004</v>
      </c>
      <c r="H37" s="96">
        <f>'Employment Shock'!$D$37*('Employment Shock'!AF$12/100)</f>
        <v>4.2750000000000004</v>
      </c>
      <c r="I37" s="96">
        <f>'Employment Shock'!$D$37*('Employment Shock'!AG$12/100)</f>
        <v>1.71</v>
      </c>
      <c r="J37" s="96">
        <f>'Employment Shock'!$D$37*('Employment Shock'!AH$12/100)</f>
        <v>0</v>
      </c>
      <c r="K37" s="96">
        <f>'Employment Shock'!$D$37*('Employment Shock'!AI$12/100)</f>
        <v>0</v>
      </c>
      <c r="L37" s="96">
        <f>'Employment Shock'!$D$37*('Employment Shock'!AJ$12/100)</f>
        <v>0</v>
      </c>
      <c r="M37" s="96">
        <f>'Employment Shock'!$D$37*('Employment Shock'!AK$12/100)</f>
        <v>22.23</v>
      </c>
      <c r="N37" s="96">
        <f>'Employment Shock'!$D$37*('Employment Shock'!AL$12/100)</f>
        <v>0</v>
      </c>
      <c r="O37" s="96">
        <f>'Employment Shock'!$D$37*('Employment Shock'!AM$12/100)</f>
        <v>0</v>
      </c>
      <c r="P37" s="96">
        <f>'Employment Shock'!$D$37*('Employment Shock'!AN$12/100)</f>
        <v>0</v>
      </c>
      <c r="Q37" s="96">
        <f>'Employment Shock'!$D$37*('Employment Shock'!AO$12/100)</f>
        <v>0</v>
      </c>
      <c r="R37" s="96">
        <f>'Employment Shock'!$D$37*('Employment Shock'!AP$12/100)</f>
        <v>0</v>
      </c>
      <c r="S37" s="96">
        <f>'Employment Shock'!$D$37*('Employment Shock'!AQ$12/100)</f>
        <v>0</v>
      </c>
      <c r="T37" s="96">
        <f>'Employment Shock'!$D$37*('Employment Shock'!AR$12/100)</f>
        <v>0</v>
      </c>
      <c r="U37" s="96">
        <f>'Employment Shock'!$D$37*('Employment Shock'!AS$12/100)</f>
        <v>0</v>
      </c>
      <c r="V37" s="96">
        <f>'Employment Shock'!$D$37*('Employment Shock'!AT$12/100)</f>
        <v>0</v>
      </c>
      <c r="W37" s="96">
        <f>'Employment Shock'!$D$37*('Employment Shock'!AU$12/100)</f>
        <v>0</v>
      </c>
      <c r="X37" s="48"/>
      <c r="Z37" s="51"/>
      <c r="AA37" s="92" t="s">
        <v>9</v>
      </c>
      <c r="AB37" s="148">
        <f t="shared" si="5"/>
        <v>7.98</v>
      </c>
      <c r="AC37" s="96">
        <f>'Employment Shock'!$M$37*('Employment Shock'!AC$12/100)</f>
        <v>0</v>
      </c>
      <c r="AD37" s="96">
        <f>'Employment Shock'!$M$37*('Employment Shock'!AD$12/100)</f>
        <v>0.76</v>
      </c>
      <c r="AE37" s="96">
        <f>'Employment Shock'!$M$37*('Employment Shock'!AE$12/100)</f>
        <v>0.95000000000000007</v>
      </c>
      <c r="AF37" s="96">
        <f>'Employment Shock'!$M$37*('Employment Shock'!AF$12/100)</f>
        <v>0.95000000000000007</v>
      </c>
      <c r="AG37" s="96">
        <f>'Employment Shock'!$M$37*('Employment Shock'!AG$12/100)</f>
        <v>0.38</v>
      </c>
      <c r="AH37" s="96">
        <f>'Employment Shock'!$M$37*('Employment Shock'!AH$12/100)</f>
        <v>0</v>
      </c>
      <c r="AI37" s="96">
        <f>'Employment Shock'!$M$37*('Employment Shock'!AI$12/100)</f>
        <v>0</v>
      </c>
      <c r="AJ37" s="96">
        <f>'Employment Shock'!$M$37*('Employment Shock'!AJ$12/100)</f>
        <v>0</v>
      </c>
      <c r="AK37" s="96">
        <f>'Employment Shock'!$M$37*('Employment Shock'!AK$12/100)</f>
        <v>4.9400000000000004</v>
      </c>
      <c r="AL37" s="96">
        <f>'Employment Shock'!$M$37*('Employment Shock'!AL$12/100)</f>
        <v>0</v>
      </c>
      <c r="AM37" s="96">
        <f>'Employment Shock'!$M$37*('Employment Shock'!AM$12/100)</f>
        <v>0</v>
      </c>
      <c r="AN37" s="96">
        <f>'Employment Shock'!$M$37*('Employment Shock'!AN$12/100)</f>
        <v>0</v>
      </c>
      <c r="AO37" s="96">
        <f>'Employment Shock'!$M$37*('Employment Shock'!AO$12/100)</f>
        <v>0</v>
      </c>
      <c r="AP37" s="96">
        <f>'Employment Shock'!$M$37*('Employment Shock'!AP$12/100)</f>
        <v>0</v>
      </c>
      <c r="AQ37" s="96">
        <f>'Employment Shock'!$M$37*('Employment Shock'!AQ$12/100)</f>
        <v>0</v>
      </c>
      <c r="AR37" s="96">
        <f>'Employment Shock'!$M$37*('Employment Shock'!AR$12/100)</f>
        <v>0</v>
      </c>
      <c r="AS37" s="96">
        <f>'Employment Shock'!$M$37*('Employment Shock'!AS$12/100)</f>
        <v>0</v>
      </c>
      <c r="AT37" s="96">
        <f>'Employment Shock'!$M$37*('Employment Shock'!AT$12/100)</f>
        <v>0</v>
      </c>
      <c r="AU37" s="96">
        <f>'Employment Shock'!$M$37*('Employment Shock'!AU$12/100)</f>
        <v>0</v>
      </c>
      <c r="AV37" s="48"/>
    </row>
    <row r="38" spans="2:48" x14ac:dyDescent="0.25">
      <c r="B38" s="51"/>
      <c r="C38" s="92" t="s">
        <v>10</v>
      </c>
      <c r="D38" s="111">
        <f t="shared" si="4"/>
        <v>25.245000000000005</v>
      </c>
      <c r="E38" s="96">
        <f>'Employment Shock'!$D$38*('Employment Shock'!AC$13/100)</f>
        <v>0</v>
      </c>
      <c r="F38" s="96">
        <f>'Employment Shock'!$D$38*('Employment Shock'!AD$13/100)</f>
        <v>0</v>
      </c>
      <c r="G38" s="96">
        <f>'Employment Shock'!$D$38*('Employment Shock'!AE$13/100)</f>
        <v>3.4650000000000003</v>
      </c>
      <c r="H38" s="96">
        <f>'Employment Shock'!$D$38*('Employment Shock'!AF$13/100)</f>
        <v>3.4650000000000003</v>
      </c>
      <c r="I38" s="96">
        <f>'Employment Shock'!$D$38*('Employment Shock'!AG$13/100)</f>
        <v>1.4849999999999999</v>
      </c>
      <c r="J38" s="96">
        <f>'Employment Shock'!$D$38*('Employment Shock'!AH$13/100)</f>
        <v>0</v>
      </c>
      <c r="K38" s="96">
        <f>'Employment Shock'!$D$38*('Employment Shock'!AI$13/100)</f>
        <v>0</v>
      </c>
      <c r="L38" s="96">
        <f>'Employment Shock'!$D$38*('Employment Shock'!AJ$13/100)</f>
        <v>0</v>
      </c>
      <c r="M38" s="96">
        <f>'Employment Shock'!$D$38*('Employment Shock'!AK$13/100)</f>
        <v>0</v>
      </c>
      <c r="N38" s="96">
        <f>'Employment Shock'!$D$38*('Employment Shock'!AL$13/100)</f>
        <v>16.830000000000002</v>
      </c>
      <c r="O38" s="96">
        <f>'Employment Shock'!$D$38*('Employment Shock'!AM$13/100)</f>
        <v>0</v>
      </c>
      <c r="P38" s="96">
        <f>'Employment Shock'!$D$38*('Employment Shock'!AN$13/100)</f>
        <v>0</v>
      </c>
      <c r="Q38" s="96">
        <f>'Employment Shock'!$D$38*('Employment Shock'!AO$13/100)</f>
        <v>0</v>
      </c>
      <c r="R38" s="96">
        <f>'Employment Shock'!$D$38*('Employment Shock'!AP$13/100)</f>
        <v>0</v>
      </c>
      <c r="S38" s="96">
        <f>'Employment Shock'!$D$38*('Employment Shock'!AQ$13/100)</f>
        <v>0</v>
      </c>
      <c r="T38" s="96">
        <f>'Employment Shock'!$D$38*('Employment Shock'!AR$13/100)</f>
        <v>0</v>
      </c>
      <c r="U38" s="96">
        <f>'Employment Shock'!$D$38*('Employment Shock'!AS$13/100)</f>
        <v>0</v>
      </c>
      <c r="V38" s="96">
        <f>'Employment Shock'!$D$38*('Employment Shock'!AT$13/100)</f>
        <v>0</v>
      </c>
      <c r="W38" s="96">
        <f>'Employment Shock'!$D$38*('Employment Shock'!AU$13/100)</f>
        <v>0</v>
      </c>
      <c r="X38" s="48"/>
      <c r="Z38" s="51"/>
      <c r="AA38" s="92" t="s">
        <v>10</v>
      </c>
      <c r="AB38" s="148">
        <f t="shared" si="5"/>
        <v>4.59</v>
      </c>
      <c r="AC38" s="96">
        <f>'Employment Shock'!$M$38*('Employment Shock'!AC$13/100)</f>
        <v>0</v>
      </c>
      <c r="AD38" s="96">
        <f>'Employment Shock'!$M$38*('Employment Shock'!AD$13/100)</f>
        <v>0</v>
      </c>
      <c r="AE38" s="96">
        <f>'Employment Shock'!$M$38*('Employment Shock'!AE$13/100)</f>
        <v>0.63000000000000012</v>
      </c>
      <c r="AF38" s="96">
        <f>'Employment Shock'!$M$38*('Employment Shock'!AF$13/100)</f>
        <v>0.63000000000000012</v>
      </c>
      <c r="AG38" s="96">
        <f>'Employment Shock'!$M$38*('Employment Shock'!AG$13/100)</f>
        <v>0.27</v>
      </c>
      <c r="AH38" s="96">
        <f>'Employment Shock'!$M$38*('Employment Shock'!AH$13/100)</f>
        <v>0</v>
      </c>
      <c r="AI38" s="96">
        <f>'Employment Shock'!$M$38*('Employment Shock'!AI$13/100)</f>
        <v>0</v>
      </c>
      <c r="AJ38" s="96">
        <f>'Employment Shock'!$M$38*('Employment Shock'!AJ$13/100)</f>
        <v>0</v>
      </c>
      <c r="AK38" s="96">
        <f>'Employment Shock'!$M$38*('Employment Shock'!AK$13/100)</f>
        <v>0</v>
      </c>
      <c r="AL38" s="96">
        <f>'Employment Shock'!$M$38*('Employment Shock'!AL$13/100)</f>
        <v>3.06</v>
      </c>
      <c r="AM38" s="96">
        <f>'Employment Shock'!$M$38*('Employment Shock'!AM$13/100)</f>
        <v>0</v>
      </c>
      <c r="AN38" s="96">
        <f>'Employment Shock'!$M$38*('Employment Shock'!AN$13/100)</f>
        <v>0</v>
      </c>
      <c r="AO38" s="96">
        <f>'Employment Shock'!$M$38*('Employment Shock'!AO$13/100)</f>
        <v>0</v>
      </c>
      <c r="AP38" s="96">
        <f>'Employment Shock'!$M$38*('Employment Shock'!AP$13/100)</f>
        <v>0</v>
      </c>
      <c r="AQ38" s="96">
        <f>'Employment Shock'!$M$38*('Employment Shock'!AQ$13/100)</f>
        <v>0</v>
      </c>
      <c r="AR38" s="96">
        <f>'Employment Shock'!$M$38*('Employment Shock'!AR$13/100)</f>
        <v>0</v>
      </c>
      <c r="AS38" s="96">
        <f>'Employment Shock'!$M$38*('Employment Shock'!AS$13/100)</f>
        <v>0</v>
      </c>
      <c r="AT38" s="96">
        <f>'Employment Shock'!$M$38*('Employment Shock'!AT$13/100)</f>
        <v>0</v>
      </c>
      <c r="AU38" s="96">
        <f>'Employment Shock'!$M$38*('Employment Shock'!AU$13/100)</f>
        <v>0</v>
      </c>
      <c r="AV38" s="48"/>
    </row>
    <row r="39" spans="2:48" x14ac:dyDescent="0.25">
      <c r="B39" s="51"/>
      <c r="C39" s="92" t="s">
        <v>11</v>
      </c>
      <c r="D39" s="111">
        <f t="shared" si="4"/>
        <v>16.575000000000003</v>
      </c>
      <c r="E39" s="96">
        <f>'Employment Shock'!$D$39*('Employment Shock'!AC$14/100)</f>
        <v>0</v>
      </c>
      <c r="F39" s="96">
        <f>'Employment Shock'!$D$39*('Employment Shock'!AD$14/100)</f>
        <v>0</v>
      </c>
      <c r="G39" s="96">
        <f>'Employment Shock'!$D$39*('Employment Shock'!AE$14/100)</f>
        <v>0</v>
      </c>
      <c r="H39" s="96">
        <f>'Employment Shock'!$D$39*('Employment Shock'!AF$14/100)</f>
        <v>2.125</v>
      </c>
      <c r="I39" s="96">
        <f>'Employment Shock'!$D$39*('Employment Shock'!AG$14/100)</f>
        <v>0</v>
      </c>
      <c r="J39" s="96">
        <f>'Employment Shock'!$D$39*('Employment Shock'!AH$14/100)</f>
        <v>0</v>
      </c>
      <c r="K39" s="96">
        <f>'Employment Shock'!$D$39*('Employment Shock'!AI$14/100)</f>
        <v>0</v>
      </c>
      <c r="L39" s="96">
        <f>'Employment Shock'!$D$39*('Employment Shock'!AJ$14/100)</f>
        <v>0</v>
      </c>
      <c r="M39" s="96">
        <f>'Employment Shock'!$D$39*('Employment Shock'!AK$14/100)</f>
        <v>0</v>
      </c>
      <c r="N39" s="96">
        <f>'Employment Shock'!$D$39*('Employment Shock'!AL$14/100)</f>
        <v>0</v>
      </c>
      <c r="O39" s="96">
        <f>'Employment Shock'!$D$39*('Employment Shock'!AM$14/100)</f>
        <v>14.450000000000001</v>
      </c>
      <c r="P39" s="96">
        <f>'Employment Shock'!$D$39*('Employment Shock'!AN$14/100)</f>
        <v>0</v>
      </c>
      <c r="Q39" s="96">
        <f>'Employment Shock'!$D$39*('Employment Shock'!AO$14/100)</f>
        <v>0</v>
      </c>
      <c r="R39" s="96">
        <f>'Employment Shock'!$D$39*('Employment Shock'!AP$14/100)</f>
        <v>0</v>
      </c>
      <c r="S39" s="96">
        <f>'Employment Shock'!$D$39*('Employment Shock'!AQ$14/100)</f>
        <v>0</v>
      </c>
      <c r="T39" s="96">
        <f>'Employment Shock'!$D$39*('Employment Shock'!AR$14/100)</f>
        <v>0</v>
      </c>
      <c r="U39" s="96">
        <f>'Employment Shock'!$D$39*('Employment Shock'!AS$14/100)</f>
        <v>0</v>
      </c>
      <c r="V39" s="96">
        <f>'Employment Shock'!$D$39*('Employment Shock'!AT$14/100)</f>
        <v>0</v>
      </c>
      <c r="W39" s="96">
        <f>'Employment Shock'!$D$39*('Employment Shock'!AU$14/100)</f>
        <v>0</v>
      </c>
      <c r="X39" s="48"/>
      <c r="Z39" s="51"/>
      <c r="AA39" s="92" t="s">
        <v>11</v>
      </c>
      <c r="AB39" s="148">
        <f t="shared" si="5"/>
        <v>3.3150000000000004</v>
      </c>
      <c r="AC39" s="96">
        <f>'Employment Shock'!$M$39*('Employment Shock'!AC$14/100)</f>
        <v>0</v>
      </c>
      <c r="AD39" s="96">
        <f>'Employment Shock'!$M$39*('Employment Shock'!AD$14/100)</f>
        <v>0</v>
      </c>
      <c r="AE39" s="96">
        <f>'Employment Shock'!$M$39*('Employment Shock'!AE$14/100)</f>
        <v>0</v>
      </c>
      <c r="AF39" s="96">
        <f>'Employment Shock'!$M$39*('Employment Shock'!AF$14/100)</f>
        <v>0.42500000000000004</v>
      </c>
      <c r="AG39" s="96">
        <f>'Employment Shock'!$M$39*('Employment Shock'!AG$14/100)</f>
        <v>0</v>
      </c>
      <c r="AH39" s="96">
        <f>'Employment Shock'!$M$39*('Employment Shock'!AH$14/100)</f>
        <v>0</v>
      </c>
      <c r="AI39" s="96">
        <f>'Employment Shock'!$M$39*('Employment Shock'!AI$14/100)</f>
        <v>0</v>
      </c>
      <c r="AJ39" s="96">
        <f>'Employment Shock'!$M$39*('Employment Shock'!AJ$14/100)</f>
        <v>0</v>
      </c>
      <c r="AK39" s="96">
        <f>'Employment Shock'!$M$39*('Employment Shock'!AK$14/100)</f>
        <v>0</v>
      </c>
      <c r="AL39" s="96">
        <f>'Employment Shock'!$M$39*('Employment Shock'!AL$14/100)</f>
        <v>0</v>
      </c>
      <c r="AM39" s="96">
        <f>'Employment Shock'!$M$39*('Employment Shock'!AM$14/100)</f>
        <v>2.89</v>
      </c>
      <c r="AN39" s="96">
        <f>'Employment Shock'!$M$39*('Employment Shock'!AN$14/100)</f>
        <v>0</v>
      </c>
      <c r="AO39" s="96">
        <f>'Employment Shock'!$M$39*('Employment Shock'!AO$14/100)</f>
        <v>0</v>
      </c>
      <c r="AP39" s="96">
        <f>'Employment Shock'!$M$39*('Employment Shock'!AP$14/100)</f>
        <v>0</v>
      </c>
      <c r="AQ39" s="96">
        <f>'Employment Shock'!$M$39*('Employment Shock'!AQ$14/100)</f>
        <v>0</v>
      </c>
      <c r="AR39" s="96">
        <f>'Employment Shock'!$M$39*('Employment Shock'!AR$14/100)</f>
        <v>0</v>
      </c>
      <c r="AS39" s="96">
        <f>'Employment Shock'!$M$39*('Employment Shock'!AS$14/100)</f>
        <v>0</v>
      </c>
      <c r="AT39" s="96">
        <f>'Employment Shock'!$M$39*('Employment Shock'!AT$14/100)</f>
        <v>0</v>
      </c>
      <c r="AU39" s="96">
        <f>'Employment Shock'!$M$39*('Employment Shock'!AU$14/100)</f>
        <v>0</v>
      </c>
      <c r="AV39" s="48"/>
    </row>
    <row r="40" spans="2:48" x14ac:dyDescent="0.25">
      <c r="B40" s="51"/>
      <c r="C40" s="92" t="s">
        <v>12</v>
      </c>
      <c r="D40" s="111">
        <f t="shared" si="4"/>
        <v>14</v>
      </c>
      <c r="E40" s="96">
        <f>'Employment Shock'!$D$40*('Employment Shock'!AC$15/100)</f>
        <v>0</v>
      </c>
      <c r="F40" s="96">
        <f>'Employment Shock'!$D$40*('Employment Shock'!AD$15/100)</f>
        <v>0</v>
      </c>
      <c r="G40" s="96">
        <f>'Employment Shock'!$D$40*('Employment Shock'!AE$15/100)</f>
        <v>0</v>
      </c>
      <c r="H40" s="96">
        <f>'Employment Shock'!$D$40*('Employment Shock'!AF$15/100)</f>
        <v>0</v>
      </c>
      <c r="I40" s="96">
        <f>'Employment Shock'!$D$40*('Employment Shock'!AG$15/100)</f>
        <v>0</v>
      </c>
      <c r="J40" s="96">
        <f>'Employment Shock'!$D$40*('Employment Shock'!AH$15/100)</f>
        <v>0</v>
      </c>
      <c r="K40" s="96">
        <f>'Employment Shock'!$D$40*('Employment Shock'!AI$15/100)</f>
        <v>0</v>
      </c>
      <c r="L40" s="96">
        <f>'Employment Shock'!$D$40*('Employment Shock'!AJ$15/100)</f>
        <v>0</v>
      </c>
      <c r="M40" s="96">
        <f>'Employment Shock'!$D$40*('Employment Shock'!AK$15/100)</f>
        <v>0</v>
      </c>
      <c r="N40" s="96">
        <f>'Employment Shock'!$D$40*('Employment Shock'!AL$15/100)</f>
        <v>0</v>
      </c>
      <c r="O40" s="96">
        <f>'Employment Shock'!$D$40*('Employment Shock'!AM$15/100)</f>
        <v>0</v>
      </c>
      <c r="P40" s="96">
        <f>'Employment Shock'!$D$40*('Employment Shock'!AN$15/100)</f>
        <v>14</v>
      </c>
      <c r="Q40" s="96">
        <f>'Employment Shock'!$D$40*('Employment Shock'!AO$15/100)</f>
        <v>0</v>
      </c>
      <c r="R40" s="96">
        <f>'Employment Shock'!$D$40*('Employment Shock'!AP$15/100)</f>
        <v>0</v>
      </c>
      <c r="S40" s="96">
        <f>'Employment Shock'!$D$40*('Employment Shock'!AQ$15/100)</f>
        <v>0</v>
      </c>
      <c r="T40" s="96">
        <f>'Employment Shock'!$D$40*('Employment Shock'!AR$15/100)</f>
        <v>0</v>
      </c>
      <c r="U40" s="96">
        <f>'Employment Shock'!$D$40*('Employment Shock'!AS$15/100)</f>
        <v>0</v>
      </c>
      <c r="V40" s="96">
        <f>'Employment Shock'!$D$40*('Employment Shock'!AT$15/100)</f>
        <v>0</v>
      </c>
      <c r="W40" s="96">
        <f>'Employment Shock'!$D$40*('Employment Shock'!AU$15/100)</f>
        <v>0</v>
      </c>
      <c r="X40" s="48"/>
      <c r="Z40" s="51"/>
      <c r="AA40" s="92" t="s">
        <v>12</v>
      </c>
      <c r="AB40" s="148">
        <f t="shared" si="5"/>
        <v>1.4</v>
      </c>
      <c r="AC40" s="96">
        <f>'Employment Shock'!$M$40*('Employment Shock'!AC$15/100)</f>
        <v>0</v>
      </c>
      <c r="AD40" s="96">
        <f>'Employment Shock'!$M$40*('Employment Shock'!AD$15/100)</f>
        <v>0</v>
      </c>
      <c r="AE40" s="96">
        <f>'Employment Shock'!$M$40*('Employment Shock'!AE$15/100)</f>
        <v>0</v>
      </c>
      <c r="AF40" s="96">
        <f>'Employment Shock'!$M$40*('Employment Shock'!AF$15/100)</f>
        <v>0</v>
      </c>
      <c r="AG40" s="96">
        <f>'Employment Shock'!$M$40*('Employment Shock'!AG$15/100)</f>
        <v>0</v>
      </c>
      <c r="AH40" s="96">
        <f>'Employment Shock'!$M$40*('Employment Shock'!AH$15/100)</f>
        <v>0</v>
      </c>
      <c r="AI40" s="96">
        <f>'Employment Shock'!$M$40*('Employment Shock'!AI$15/100)</f>
        <v>0</v>
      </c>
      <c r="AJ40" s="96">
        <f>'Employment Shock'!$M$40*('Employment Shock'!AJ$15/100)</f>
        <v>0</v>
      </c>
      <c r="AK40" s="96">
        <f>'Employment Shock'!$M$40*('Employment Shock'!AK$15/100)</f>
        <v>0</v>
      </c>
      <c r="AL40" s="96">
        <f>'Employment Shock'!$M$40*('Employment Shock'!AL$15/100)</f>
        <v>0</v>
      </c>
      <c r="AM40" s="96">
        <f>'Employment Shock'!$M$40*('Employment Shock'!AM$15/100)</f>
        <v>0</v>
      </c>
      <c r="AN40" s="96">
        <f>'Employment Shock'!$M$40*('Employment Shock'!AN$15/100)</f>
        <v>1.4</v>
      </c>
      <c r="AO40" s="96">
        <f>'Employment Shock'!$M$40*('Employment Shock'!AO$15/100)</f>
        <v>0</v>
      </c>
      <c r="AP40" s="96">
        <f>'Employment Shock'!$M$40*('Employment Shock'!AP$15/100)</f>
        <v>0</v>
      </c>
      <c r="AQ40" s="96">
        <f>'Employment Shock'!$M$40*('Employment Shock'!AQ$15/100)</f>
        <v>0</v>
      </c>
      <c r="AR40" s="96">
        <f>'Employment Shock'!$M$40*('Employment Shock'!AR$15/100)</f>
        <v>0</v>
      </c>
      <c r="AS40" s="96">
        <f>'Employment Shock'!$M$40*('Employment Shock'!AS$15/100)</f>
        <v>0</v>
      </c>
      <c r="AT40" s="96">
        <f>'Employment Shock'!$M$40*('Employment Shock'!AT$15/100)</f>
        <v>0</v>
      </c>
      <c r="AU40" s="96">
        <f>'Employment Shock'!$M$40*('Employment Shock'!AU$15/100)</f>
        <v>0</v>
      </c>
      <c r="AV40" s="48"/>
    </row>
    <row r="41" spans="2:48" x14ac:dyDescent="0.25">
      <c r="B41" s="51"/>
      <c r="C41" s="92" t="s">
        <v>13</v>
      </c>
      <c r="D41" s="111">
        <f t="shared" si="4"/>
        <v>9.7999999999999989</v>
      </c>
      <c r="E41" s="96">
        <f>'Employment Shock'!$D$41*('Employment Shock'!AC$16/100)</f>
        <v>0</v>
      </c>
      <c r="F41" s="96">
        <f>'Employment Shock'!$D$41*('Employment Shock'!AD$16/100)</f>
        <v>0</v>
      </c>
      <c r="G41" s="96">
        <f>'Employment Shock'!$D$41*('Employment Shock'!AE$16/100)</f>
        <v>0</v>
      </c>
      <c r="H41" s="96">
        <f>'Employment Shock'!$D$41*('Employment Shock'!AF$16/100)</f>
        <v>0</v>
      </c>
      <c r="I41" s="96">
        <f>'Employment Shock'!$D$41*('Employment Shock'!AG$16/100)</f>
        <v>0</v>
      </c>
      <c r="J41" s="96">
        <f>'Employment Shock'!$D$41*('Employment Shock'!AH$16/100)</f>
        <v>0</v>
      </c>
      <c r="K41" s="96">
        <f>'Employment Shock'!$D$41*('Employment Shock'!AI$16/100)</f>
        <v>0</v>
      </c>
      <c r="L41" s="96">
        <f>'Employment Shock'!$D$41*('Employment Shock'!AJ$16/100)</f>
        <v>0</v>
      </c>
      <c r="M41" s="96">
        <f>'Employment Shock'!$D$41*('Employment Shock'!AK$16/100)</f>
        <v>0</v>
      </c>
      <c r="N41" s="96">
        <f>'Employment Shock'!$D$41*('Employment Shock'!AL$16/100)</f>
        <v>0</v>
      </c>
      <c r="O41" s="96">
        <f>'Employment Shock'!$D$41*('Employment Shock'!AM$16/100)</f>
        <v>0</v>
      </c>
      <c r="P41" s="96">
        <f>'Employment Shock'!$D$41*('Employment Shock'!AN$16/100)</f>
        <v>0</v>
      </c>
      <c r="Q41" s="96">
        <f>'Employment Shock'!$D$41*('Employment Shock'!AO$16/100)</f>
        <v>9.7999999999999989</v>
      </c>
      <c r="R41" s="96">
        <f>'Employment Shock'!$D$41*('Employment Shock'!AP$16/100)</f>
        <v>0</v>
      </c>
      <c r="S41" s="96">
        <f>'Employment Shock'!$D$41*('Employment Shock'!AQ$16/100)</f>
        <v>0</v>
      </c>
      <c r="T41" s="96">
        <f>'Employment Shock'!$D$41*('Employment Shock'!AR$16/100)</f>
        <v>0</v>
      </c>
      <c r="U41" s="96">
        <f>'Employment Shock'!$D$41*('Employment Shock'!AS$16/100)</f>
        <v>0</v>
      </c>
      <c r="V41" s="96">
        <f>'Employment Shock'!$D$41*('Employment Shock'!AT$16/100)</f>
        <v>0</v>
      </c>
      <c r="W41" s="96">
        <f>'Employment Shock'!$D$41*('Employment Shock'!AU$16/100)</f>
        <v>0</v>
      </c>
      <c r="X41" s="48"/>
      <c r="Z41" s="51"/>
      <c r="AA41" s="92" t="s">
        <v>13</v>
      </c>
      <c r="AB41" s="148">
        <f t="shared" si="5"/>
        <v>0.78749999999999998</v>
      </c>
      <c r="AC41" s="96">
        <f>'Employment Shock'!$M$41*('Employment Shock'!AC$16/100)</f>
        <v>0</v>
      </c>
      <c r="AD41" s="96">
        <f>'Employment Shock'!$M$41*('Employment Shock'!AD$16/100)</f>
        <v>0</v>
      </c>
      <c r="AE41" s="96">
        <f>'Employment Shock'!$M$41*('Employment Shock'!AE$16/100)</f>
        <v>0</v>
      </c>
      <c r="AF41" s="96">
        <f>'Employment Shock'!$M$41*('Employment Shock'!AF$16/100)</f>
        <v>0</v>
      </c>
      <c r="AG41" s="96">
        <f>'Employment Shock'!$M$41*('Employment Shock'!AG$16/100)</f>
        <v>0</v>
      </c>
      <c r="AH41" s="96">
        <f>'Employment Shock'!$M$41*('Employment Shock'!AH$16/100)</f>
        <v>0</v>
      </c>
      <c r="AI41" s="96">
        <f>'Employment Shock'!$M$41*('Employment Shock'!AI$16/100)</f>
        <v>0</v>
      </c>
      <c r="AJ41" s="96">
        <f>'Employment Shock'!$M$41*('Employment Shock'!AJ$16/100)</f>
        <v>0</v>
      </c>
      <c r="AK41" s="96">
        <f>'Employment Shock'!$M$41*('Employment Shock'!AK$16/100)</f>
        <v>0</v>
      </c>
      <c r="AL41" s="96">
        <f>'Employment Shock'!$M$41*('Employment Shock'!AL$16/100)</f>
        <v>0</v>
      </c>
      <c r="AM41" s="96">
        <f>'Employment Shock'!$M$41*('Employment Shock'!AM$16/100)</f>
        <v>0</v>
      </c>
      <c r="AN41" s="96">
        <f>'Employment Shock'!$M$41*('Employment Shock'!AN$16/100)</f>
        <v>0</v>
      </c>
      <c r="AO41" s="96">
        <f>'Employment Shock'!$M$41*('Employment Shock'!AO$16/100)</f>
        <v>0.78749999999999998</v>
      </c>
      <c r="AP41" s="96">
        <f>'Employment Shock'!$M$41*('Employment Shock'!AP$16/100)</f>
        <v>0</v>
      </c>
      <c r="AQ41" s="96">
        <f>'Employment Shock'!$M$41*('Employment Shock'!AQ$16/100)</f>
        <v>0</v>
      </c>
      <c r="AR41" s="96">
        <f>'Employment Shock'!$M$41*('Employment Shock'!AR$16/100)</f>
        <v>0</v>
      </c>
      <c r="AS41" s="96">
        <f>'Employment Shock'!$M$41*('Employment Shock'!AS$16/100)</f>
        <v>0</v>
      </c>
      <c r="AT41" s="96">
        <f>'Employment Shock'!$M$41*('Employment Shock'!AT$16/100)</f>
        <v>0</v>
      </c>
      <c r="AU41" s="96">
        <f>'Employment Shock'!$M$41*('Employment Shock'!AU$16/100)</f>
        <v>0</v>
      </c>
      <c r="AV41" s="48"/>
    </row>
    <row r="42" spans="2:48" x14ac:dyDescent="0.25">
      <c r="B42" s="51"/>
      <c r="C42" s="92" t="s">
        <v>14</v>
      </c>
      <c r="D42" s="112"/>
      <c r="E42" s="108"/>
      <c r="F42" s="108"/>
      <c r="G42" s="108"/>
      <c r="H42" s="108"/>
      <c r="I42" s="108"/>
      <c r="J42" s="108"/>
      <c r="K42" s="108"/>
      <c r="L42" s="108"/>
      <c r="M42" s="108"/>
      <c r="N42" s="108"/>
      <c r="O42" s="108"/>
      <c r="P42" s="108"/>
      <c r="Q42" s="108"/>
      <c r="R42" s="108"/>
      <c r="S42" s="108"/>
      <c r="T42" s="108"/>
      <c r="U42" s="108"/>
      <c r="V42" s="108"/>
      <c r="W42" s="108"/>
      <c r="X42" s="48"/>
      <c r="Z42" s="51"/>
      <c r="AA42" s="92" t="s">
        <v>14</v>
      </c>
      <c r="AB42" s="147"/>
      <c r="AC42" s="89"/>
      <c r="AD42" s="89"/>
      <c r="AE42" s="89"/>
      <c r="AF42" s="89"/>
      <c r="AG42" s="89"/>
      <c r="AH42" s="89"/>
      <c r="AI42" s="89"/>
      <c r="AJ42" s="89"/>
      <c r="AK42" s="89"/>
      <c r="AL42" s="89"/>
      <c r="AM42" s="89"/>
      <c r="AN42" s="89"/>
      <c r="AO42" s="89"/>
      <c r="AP42" s="89"/>
      <c r="AQ42" s="89"/>
      <c r="AR42" s="89"/>
      <c r="AS42" s="89"/>
      <c r="AT42" s="89"/>
      <c r="AU42" s="89"/>
      <c r="AV42" s="48"/>
    </row>
    <row r="43" spans="2:48" x14ac:dyDescent="0.25">
      <c r="B43" s="51"/>
      <c r="C43" s="92" t="s">
        <v>15</v>
      </c>
      <c r="D43" s="112"/>
      <c r="E43" s="108"/>
      <c r="F43" s="108"/>
      <c r="G43" s="108"/>
      <c r="H43" s="108"/>
      <c r="I43" s="108"/>
      <c r="J43" s="108"/>
      <c r="K43" s="108"/>
      <c r="L43" s="108"/>
      <c r="M43" s="108"/>
      <c r="N43" s="108"/>
      <c r="O43" s="108"/>
      <c r="P43" s="108"/>
      <c r="Q43" s="108"/>
      <c r="R43" s="108"/>
      <c r="S43" s="108"/>
      <c r="T43" s="108"/>
      <c r="U43" s="108"/>
      <c r="V43" s="108"/>
      <c r="W43" s="108"/>
      <c r="X43" s="48"/>
      <c r="Z43" s="51"/>
      <c r="AA43" s="92" t="s">
        <v>15</v>
      </c>
      <c r="AB43" s="147"/>
      <c r="AC43" s="89"/>
      <c r="AD43" s="89"/>
      <c r="AE43" s="89"/>
      <c r="AF43" s="89"/>
      <c r="AG43" s="89"/>
      <c r="AH43" s="89"/>
      <c r="AI43" s="89"/>
      <c r="AJ43" s="89"/>
      <c r="AK43" s="89"/>
      <c r="AL43" s="89"/>
      <c r="AM43" s="89"/>
      <c r="AN43" s="89"/>
      <c r="AO43" s="89"/>
      <c r="AP43" s="89"/>
      <c r="AQ43" s="89"/>
      <c r="AR43" s="89"/>
      <c r="AS43" s="89"/>
      <c r="AT43" s="89"/>
      <c r="AU43" s="89"/>
      <c r="AV43" s="48"/>
    </row>
    <row r="44" spans="2:48" x14ac:dyDescent="0.25">
      <c r="B44" s="51"/>
      <c r="C44" s="92" t="s">
        <v>16</v>
      </c>
      <c r="D44" s="112"/>
      <c r="E44" s="108"/>
      <c r="F44" s="108"/>
      <c r="G44" s="108"/>
      <c r="H44" s="108"/>
      <c r="I44" s="108"/>
      <c r="J44" s="108"/>
      <c r="K44" s="108"/>
      <c r="L44" s="108"/>
      <c r="M44" s="108"/>
      <c r="N44" s="108"/>
      <c r="O44" s="108"/>
      <c r="P44" s="108"/>
      <c r="Q44" s="108"/>
      <c r="R44" s="108"/>
      <c r="S44" s="108"/>
      <c r="T44" s="108"/>
      <c r="U44" s="108"/>
      <c r="V44" s="108"/>
      <c r="W44" s="108"/>
      <c r="X44" s="48"/>
      <c r="Z44" s="51"/>
      <c r="AA44" s="92" t="s">
        <v>16</v>
      </c>
      <c r="AB44" s="147"/>
      <c r="AC44" s="89"/>
      <c r="AD44" s="89"/>
      <c r="AE44" s="89"/>
      <c r="AF44" s="89"/>
      <c r="AG44" s="89"/>
      <c r="AH44" s="89"/>
      <c r="AI44" s="89"/>
      <c r="AJ44" s="89"/>
      <c r="AK44" s="89"/>
      <c r="AL44" s="89"/>
      <c r="AM44" s="89"/>
      <c r="AN44" s="89"/>
      <c r="AO44" s="89"/>
      <c r="AP44" s="89"/>
      <c r="AQ44" s="89"/>
      <c r="AR44" s="89"/>
      <c r="AS44" s="89"/>
      <c r="AT44" s="89"/>
      <c r="AU44" s="89"/>
      <c r="AV44" s="48"/>
    </row>
    <row r="45" spans="2:48" x14ac:dyDescent="0.25">
      <c r="B45" s="51"/>
      <c r="C45" s="92" t="s">
        <v>17</v>
      </c>
      <c r="D45" s="112"/>
      <c r="E45" s="108"/>
      <c r="F45" s="108"/>
      <c r="G45" s="108"/>
      <c r="H45" s="108"/>
      <c r="I45" s="108"/>
      <c r="J45" s="108"/>
      <c r="K45" s="108"/>
      <c r="L45" s="108"/>
      <c r="M45" s="108"/>
      <c r="N45" s="108"/>
      <c r="O45" s="108"/>
      <c r="P45" s="108"/>
      <c r="Q45" s="108"/>
      <c r="R45" s="108"/>
      <c r="S45" s="108"/>
      <c r="T45" s="108"/>
      <c r="U45" s="108"/>
      <c r="V45" s="108"/>
      <c r="W45" s="108"/>
      <c r="X45" s="48"/>
      <c r="Z45" s="51"/>
      <c r="AA45" s="92" t="s">
        <v>17</v>
      </c>
      <c r="AB45" s="147"/>
      <c r="AC45" s="89"/>
      <c r="AD45" s="89"/>
      <c r="AE45" s="89"/>
      <c r="AF45" s="89"/>
      <c r="AG45" s="89"/>
      <c r="AH45" s="89"/>
      <c r="AI45" s="89"/>
      <c r="AJ45" s="89"/>
      <c r="AK45" s="89"/>
      <c r="AL45" s="89"/>
      <c r="AM45" s="89"/>
      <c r="AN45" s="89"/>
      <c r="AO45" s="89"/>
      <c r="AP45" s="89"/>
      <c r="AQ45" s="89"/>
      <c r="AR45" s="89"/>
      <c r="AS45" s="89"/>
      <c r="AT45" s="89"/>
      <c r="AU45" s="89"/>
      <c r="AV45" s="48"/>
    </row>
    <row r="46" spans="2:48" x14ac:dyDescent="0.25">
      <c r="B46" s="51"/>
      <c r="C46" s="92" t="s">
        <v>18</v>
      </c>
      <c r="D46" s="112"/>
      <c r="E46" s="108"/>
      <c r="F46" s="108"/>
      <c r="G46" s="108"/>
      <c r="H46" s="108"/>
      <c r="I46" s="108"/>
      <c r="J46" s="108"/>
      <c r="K46" s="108"/>
      <c r="L46" s="108"/>
      <c r="M46" s="108"/>
      <c r="N46" s="108"/>
      <c r="O46" s="108"/>
      <c r="P46" s="108"/>
      <c r="Q46" s="108"/>
      <c r="R46" s="108"/>
      <c r="S46" s="108"/>
      <c r="T46" s="108"/>
      <c r="U46" s="108"/>
      <c r="V46" s="108"/>
      <c r="W46" s="108"/>
      <c r="X46" s="48"/>
      <c r="Z46" s="51"/>
      <c r="AA46" s="92" t="s">
        <v>18</v>
      </c>
      <c r="AB46" s="147"/>
      <c r="AC46" s="89"/>
      <c r="AD46" s="89"/>
      <c r="AE46" s="89"/>
      <c r="AF46" s="89"/>
      <c r="AG46" s="89"/>
      <c r="AH46" s="89"/>
      <c r="AI46" s="89"/>
      <c r="AJ46" s="89"/>
      <c r="AK46" s="89"/>
      <c r="AL46" s="89"/>
      <c r="AM46" s="89"/>
      <c r="AN46" s="89"/>
      <c r="AO46" s="89"/>
      <c r="AP46" s="89"/>
      <c r="AQ46" s="89"/>
      <c r="AR46" s="89"/>
      <c r="AS46" s="89"/>
      <c r="AT46" s="89"/>
      <c r="AU46" s="89"/>
      <c r="AV46" s="48"/>
    </row>
    <row r="47" spans="2:48" x14ac:dyDescent="0.25">
      <c r="B47" s="51"/>
      <c r="C47" s="93" t="s">
        <v>86</v>
      </c>
      <c r="D47" s="113"/>
      <c r="E47" s="108"/>
      <c r="F47" s="108"/>
      <c r="G47" s="108"/>
      <c r="H47" s="108"/>
      <c r="I47" s="108"/>
      <c r="J47" s="108"/>
      <c r="K47" s="108"/>
      <c r="L47" s="108"/>
      <c r="M47" s="108"/>
      <c r="N47" s="108"/>
      <c r="O47" s="108"/>
      <c r="P47" s="108"/>
      <c r="Q47" s="108"/>
      <c r="R47" s="108"/>
      <c r="S47" s="108"/>
      <c r="T47" s="108"/>
      <c r="U47" s="108"/>
      <c r="V47" s="108"/>
      <c r="W47" s="108"/>
      <c r="X47" s="90"/>
      <c r="Z47" s="51"/>
      <c r="AA47" s="93" t="s">
        <v>86</v>
      </c>
      <c r="AB47" s="149"/>
      <c r="AC47" s="89"/>
      <c r="AD47" s="89"/>
      <c r="AE47" s="89"/>
      <c r="AF47" s="89"/>
      <c r="AG47" s="89"/>
      <c r="AH47" s="89"/>
      <c r="AI47" s="89"/>
      <c r="AJ47" s="89"/>
      <c r="AK47" s="89"/>
      <c r="AL47" s="89"/>
      <c r="AM47" s="89"/>
      <c r="AN47" s="89"/>
      <c r="AO47" s="89"/>
      <c r="AP47" s="89"/>
      <c r="AQ47" s="89"/>
      <c r="AR47" s="89"/>
      <c r="AS47" s="89"/>
      <c r="AT47" s="89"/>
      <c r="AU47" s="89"/>
      <c r="AV47" s="90"/>
    </row>
    <row r="48" spans="2:48" x14ac:dyDescent="0.25">
      <c r="B48" s="51"/>
      <c r="C48" s="56" t="s">
        <v>93</v>
      </c>
      <c r="D48" s="114"/>
      <c r="E48" s="99">
        <f>SUM(E29:E47)</f>
        <v>13.0625</v>
      </c>
      <c r="F48" s="99">
        <f t="shared" ref="F48:W48" si="6">SUM(F29:F47)</f>
        <v>15.01</v>
      </c>
      <c r="G48" s="99">
        <f t="shared" si="6"/>
        <v>15.435</v>
      </c>
      <c r="H48" s="99">
        <f t="shared" si="6"/>
        <v>13.285</v>
      </c>
      <c r="I48" s="99">
        <f t="shared" si="6"/>
        <v>18.015000000000001</v>
      </c>
      <c r="J48" s="99">
        <f t="shared" si="6"/>
        <v>19.760000000000002</v>
      </c>
      <c r="K48" s="99">
        <f t="shared" si="6"/>
        <v>22.23</v>
      </c>
      <c r="L48" s="99">
        <f t="shared" si="6"/>
        <v>22.23</v>
      </c>
      <c r="M48" s="99">
        <f t="shared" si="6"/>
        <v>22.23</v>
      </c>
      <c r="N48" s="99">
        <f t="shared" si="6"/>
        <v>16.830000000000002</v>
      </c>
      <c r="O48" s="99">
        <f t="shared" si="6"/>
        <v>14.450000000000001</v>
      </c>
      <c r="P48" s="99">
        <f t="shared" si="6"/>
        <v>14</v>
      </c>
      <c r="Q48" s="99">
        <f t="shared" si="6"/>
        <v>9.7999999999999989</v>
      </c>
      <c r="R48" s="99">
        <f t="shared" si="6"/>
        <v>0</v>
      </c>
      <c r="S48" s="99">
        <f t="shared" si="6"/>
        <v>0</v>
      </c>
      <c r="T48" s="99">
        <f t="shared" si="6"/>
        <v>0</v>
      </c>
      <c r="U48" s="99">
        <f t="shared" si="6"/>
        <v>0</v>
      </c>
      <c r="V48" s="99">
        <f t="shared" si="6"/>
        <v>0</v>
      </c>
      <c r="W48" s="99">
        <f t="shared" si="6"/>
        <v>0</v>
      </c>
      <c r="X48" s="115">
        <f>SUM(E48:W48)</f>
        <v>216.33750000000001</v>
      </c>
      <c r="Z48" s="51"/>
      <c r="AA48" s="56" t="s">
        <v>93</v>
      </c>
      <c r="AB48" s="150"/>
      <c r="AC48" s="98">
        <f>SUM(AC29:AC47)</f>
        <v>4.6455000000000002</v>
      </c>
      <c r="AD48" s="98">
        <f t="shared" ref="AD48:AU48" si="7">SUM(AD29:AD47)</f>
        <v>4.75</v>
      </c>
      <c r="AE48" s="98">
        <f t="shared" si="7"/>
        <v>4.1450000000000005</v>
      </c>
      <c r="AF48" s="98">
        <f t="shared" si="7"/>
        <v>3.1450000000000005</v>
      </c>
      <c r="AG48" s="98">
        <f t="shared" si="7"/>
        <v>6.5779999999999994</v>
      </c>
      <c r="AH48" s="98">
        <f t="shared" si="7"/>
        <v>7.41</v>
      </c>
      <c r="AI48" s="98">
        <f t="shared" si="7"/>
        <v>7.41</v>
      </c>
      <c r="AJ48" s="98">
        <f t="shared" si="7"/>
        <v>7.41</v>
      </c>
      <c r="AK48" s="98">
        <f t="shared" si="7"/>
        <v>4.9400000000000004</v>
      </c>
      <c r="AL48" s="98">
        <f t="shared" si="7"/>
        <v>3.06</v>
      </c>
      <c r="AM48" s="98">
        <f t="shared" si="7"/>
        <v>2.89</v>
      </c>
      <c r="AN48" s="98">
        <f t="shared" si="7"/>
        <v>1.4</v>
      </c>
      <c r="AO48" s="98">
        <f t="shared" si="7"/>
        <v>0.78749999999999998</v>
      </c>
      <c r="AP48" s="98">
        <f t="shared" si="7"/>
        <v>0</v>
      </c>
      <c r="AQ48" s="98">
        <f t="shared" si="7"/>
        <v>0</v>
      </c>
      <c r="AR48" s="98">
        <f t="shared" si="7"/>
        <v>0</v>
      </c>
      <c r="AS48" s="98">
        <f t="shared" si="7"/>
        <v>0</v>
      </c>
      <c r="AT48" s="98">
        <f t="shared" si="7"/>
        <v>0</v>
      </c>
      <c r="AU48" s="98">
        <f t="shared" si="7"/>
        <v>0</v>
      </c>
      <c r="AV48" s="48">
        <f>SUM(AC48:AU48)</f>
        <v>58.570999999999998</v>
      </c>
    </row>
    <row r="49" spans="2:48" ht="15.75" thickBot="1" x14ac:dyDescent="0.3">
      <c r="B49" s="58"/>
      <c r="C49" s="59"/>
      <c r="D49" s="59"/>
      <c r="E49" s="59"/>
      <c r="F49" s="59"/>
      <c r="G49" s="59"/>
      <c r="H49" s="59"/>
      <c r="I49" s="59"/>
      <c r="J49" s="59"/>
      <c r="K49" s="59"/>
      <c r="L49" s="59"/>
      <c r="M49" s="59"/>
      <c r="N49" s="59"/>
      <c r="O49" s="59"/>
      <c r="P49" s="59"/>
      <c r="Q49" s="59"/>
      <c r="R49" s="59"/>
      <c r="S49" s="59"/>
      <c r="T49" s="59"/>
      <c r="U49" s="59"/>
      <c r="V49" s="59"/>
      <c r="W49" s="59"/>
      <c r="X49" s="60"/>
      <c r="Z49" s="58"/>
      <c r="AA49" s="59"/>
      <c r="AB49" s="151"/>
      <c r="AC49" s="59"/>
      <c r="AD49" s="59"/>
      <c r="AE49" s="59"/>
      <c r="AF49" s="59"/>
      <c r="AG49" s="59"/>
      <c r="AH49" s="59"/>
      <c r="AI49" s="59"/>
      <c r="AJ49" s="59"/>
      <c r="AK49" s="59"/>
      <c r="AL49" s="59"/>
      <c r="AM49" s="59"/>
      <c r="AN49" s="59"/>
      <c r="AO49" s="59"/>
      <c r="AP49" s="59"/>
      <c r="AQ49" s="59"/>
      <c r="AR49" s="59"/>
      <c r="AS49" s="59"/>
      <c r="AT49" s="59"/>
      <c r="AU49" s="59"/>
      <c r="AV49" s="60"/>
    </row>
    <row r="51" spans="2:48" ht="15.75" thickBot="1" x14ac:dyDescent="0.3">
      <c r="C51" s="47">
        <v>20252029</v>
      </c>
      <c r="AA51" s="82">
        <f>C51</f>
        <v>20252029</v>
      </c>
    </row>
    <row r="52" spans="2:48" x14ac:dyDescent="0.25">
      <c r="B52" s="75"/>
      <c r="C52" s="67"/>
      <c r="D52" s="67"/>
      <c r="E52" s="45"/>
      <c r="F52" s="45"/>
      <c r="G52" s="45"/>
      <c r="H52" s="45"/>
      <c r="I52" s="45"/>
      <c r="J52" s="45"/>
      <c r="K52" s="45"/>
      <c r="L52" s="45"/>
      <c r="M52" s="45"/>
      <c r="N52" s="45"/>
      <c r="O52" s="45"/>
      <c r="P52" s="45"/>
      <c r="Q52" s="45"/>
      <c r="R52" s="45"/>
      <c r="S52" s="45"/>
      <c r="T52" s="45"/>
      <c r="U52" s="45"/>
      <c r="V52" s="45"/>
      <c r="W52" s="45"/>
      <c r="X52" s="46"/>
      <c r="Z52" s="75"/>
      <c r="AA52" s="67"/>
      <c r="AB52" s="144"/>
      <c r="AC52" s="45"/>
      <c r="AD52" s="45"/>
      <c r="AE52" s="45"/>
      <c r="AF52" s="45"/>
      <c r="AG52" s="45"/>
      <c r="AH52" s="45"/>
      <c r="AI52" s="45"/>
      <c r="AJ52" s="45"/>
      <c r="AK52" s="45"/>
      <c r="AL52" s="45"/>
      <c r="AM52" s="45"/>
      <c r="AN52" s="45"/>
      <c r="AO52" s="45"/>
      <c r="AP52" s="45"/>
      <c r="AQ52" s="45"/>
      <c r="AR52" s="45"/>
      <c r="AS52" s="45"/>
      <c r="AT52" s="45"/>
      <c r="AU52" s="45"/>
      <c r="AV52" s="46"/>
    </row>
    <row r="53" spans="2:48" x14ac:dyDescent="0.25">
      <c r="B53" s="51"/>
      <c r="C53" s="110" t="s">
        <v>0</v>
      </c>
      <c r="D53" s="95" t="s">
        <v>20</v>
      </c>
      <c r="E53" s="92" t="s">
        <v>1</v>
      </c>
      <c r="F53" s="92" t="s">
        <v>2</v>
      </c>
      <c r="G53" s="92" t="s">
        <v>3</v>
      </c>
      <c r="H53" s="92" t="s">
        <v>4</v>
      </c>
      <c r="I53" s="92" t="s">
        <v>5</v>
      </c>
      <c r="J53" s="92" t="s">
        <v>6</v>
      </c>
      <c r="K53" s="92" t="s">
        <v>7</v>
      </c>
      <c r="L53" s="92" t="s">
        <v>8</v>
      </c>
      <c r="M53" s="92" t="s">
        <v>9</v>
      </c>
      <c r="N53" s="92" t="s">
        <v>10</v>
      </c>
      <c r="O53" s="92" t="s">
        <v>11</v>
      </c>
      <c r="P53" s="92" t="s">
        <v>12</v>
      </c>
      <c r="Q53" s="92" t="s">
        <v>13</v>
      </c>
      <c r="R53" s="92" t="s">
        <v>14</v>
      </c>
      <c r="S53" s="92" t="s">
        <v>15</v>
      </c>
      <c r="T53" s="92" t="s">
        <v>16</v>
      </c>
      <c r="U53" s="92" t="s">
        <v>17</v>
      </c>
      <c r="V53" s="92" t="s">
        <v>18</v>
      </c>
      <c r="W53" s="93" t="s">
        <v>85</v>
      </c>
      <c r="X53" s="90"/>
      <c r="Z53" s="51"/>
      <c r="AA53" s="110" t="s">
        <v>21</v>
      </c>
      <c r="AB53" s="145" t="s">
        <v>20</v>
      </c>
      <c r="AC53" s="92" t="s">
        <v>1</v>
      </c>
      <c r="AD53" s="92" t="s">
        <v>2</v>
      </c>
      <c r="AE53" s="92" t="s">
        <v>3</v>
      </c>
      <c r="AF53" s="92" t="s">
        <v>4</v>
      </c>
      <c r="AG53" s="92" t="s">
        <v>5</v>
      </c>
      <c r="AH53" s="92" t="s">
        <v>6</v>
      </c>
      <c r="AI53" s="92" t="s">
        <v>7</v>
      </c>
      <c r="AJ53" s="92" t="s">
        <v>8</v>
      </c>
      <c r="AK53" s="92" t="s">
        <v>9</v>
      </c>
      <c r="AL53" s="92" t="s">
        <v>10</v>
      </c>
      <c r="AM53" s="92" t="s">
        <v>11</v>
      </c>
      <c r="AN53" s="92" t="s">
        <v>12</v>
      </c>
      <c r="AO53" s="92" t="s">
        <v>13</v>
      </c>
      <c r="AP53" s="92" t="s">
        <v>14</v>
      </c>
      <c r="AQ53" s="92" t="s">
        <v>15</v>
      </c>
      <c r="AR53" s="92" t="s">
        <v>16</v>
      </c>
      <c r="AS53" s="92" t="s">
        <v>17</v>
      </c>
      <c r="AT53" s="92" t="s">
        <v>18</v>
      </c>
      <c r="AU53" s="93" t="s">
        <v>85</v>
      </c>
      <c r="AV53" s="90"/>
    </row>
    <row r="54" spans="2:48" x14ac:dyDescent="0.25">
      <c r="B54" s="51"/>
      <c r="C54" s="91" t="s">
        <v>1</v>
      </c>
      <c r="D54" s="91"/>
      <c r="E54" s="89"/>
      <c r="F54" s="89"/>
      <c r="G54" s="89"/>
      <c r="H54" s="89"/>
      <c r="I54" s="89"/>
      <c r="J54" s="89"/>
      <c r="K54" s="89"/>
      <c r="L54" s="89"/>
      <c r="M54" s="89"/>
      <c r="N54" s="89"/>
      <c r="O54" s="89"/>
      <c r="P54" s="89"/>
      <c r="Q54" s="89"/>
      <c r="R54" s="89"/>
      <c r="S54" s="89"/>
      <c r="T54" s="89"/>
      <c r="U54" s="89"/>
      <c r="V54" s="89"/>
      <c r="W54" s="89"/>
      <c r="X54" s="90"/>
      <c r="Z54" s="51"/>
      <c r="AA54" s="91" t="s">
        <v>1</v>
      </c>
      <c r="AB54" s="146"/>
      <c r="AC54" s="89"/>
      <c r="AD54" s="89"/>
      <c r="AE54" s="89"/>
      <c r="AF54" s="89"/>
      <c r="AG54" s="89"/>
      <c r="AH54" s="89"/>
      <c r="AI54" s="89"/>
      <c r="AJ54" s="89"/>
      <c r="AK54" s="89"/>
      <c r="AL54" s="89"/>
      <c r="AM54" s="89"/>
      <c r="AN54" s="89"/>
      <c r="AO54" s="89"/>
      <c r="AP54" s="89"/>
      <c r="AQ54" s="89"/>
      <c r="AR54" s="89"/>
      <c r="AS54" s="89"/>
      <c r="AT54" s="89"/>
      <c r="AU54" s="89"/>
      <c r="AV54" s="90"/>
    </row>
    <row r="55" spans="2:48" x14ac:dyDescent="0.25">
      <c r="B55" s="51"/>
      <c r="C55" s="92" t="s">
        <v>2</v>
      </c>
      <c r="D55" s="92"/>
      <c r="E55" s="89"/>
      <c r="F55" s="89"/>
      <c r="G55" s="89"/>
      <c r="H55" s="89"/>
      <c r="I55" s="89"/>
      <c r="J55" s="89"/>
      <c r="K55" s="89"/>
      <c r="L55" s="89"/>
      <c r="M55" s="89"/>
      <c r="N55" s="89"/>
      <c r="O55" s="89"/>
      <c r="P55" s="89"/>
      <c r="Q55" s="89"/>
      <c r="R55" s="89"/>
      <c r="S55" s="89"/>
      <c r="T55" s="89"/>
      <c r="U55" s="89"/>
      <c r="V55" s="89"/>
      <c r="W55" s="89"/>
      <c r="X55" s="48"/>
      <c r="Z55" s="51"/>
      <c r="AA55" s="92" t="s">
        <v>2</v>
      </c>
      <c r="AB55" s="147"/>
      <c r="AC55" s="89"/>
      <c r="AD55" s="89"/>
      <c r="AE55" s="89"/>
      <c r="AF55" s="89"/>
      <c r="AG55" s="89"/>
      <c r="AH55" s="89"/>
      <c r="AI55" s="89"/>
      <c r="AJ55" s="89"/>
      <c r="AK55" s="89"/>
      <c r="AL55" s="89"/>
      <c r="AM55" s="89"/>
      <c r="AN55" s="89"/>
      <c r="AO55" s="89"/>
      <c r="AP55" s="89"/>
      <c r="AQ55" s="89"/>
      <c r="AR55" s="89"/>
      <c r="AS55" s="89"/>
      <c r="AT55" s="89"/>
      <c r="AU55" s="89"/>
      <c r="AV55" s="48"/>
    </row>
    <row r="56" spans="2:48" x14ac:dyDescent="0.25">
      <c r="B56" s="51"/>
      <c r="C56" s="92" t="s">
        <v>3</v>
      </c>
      <c r="D56" s="92"/>
      <c r="E56" s="89"/>
      <c r="F56" s="89"/>
      <c r="G56" s="89"/>
      <c r="H56" s="89"/>
      <c r="I56" s="89"/>
      <c r="J56" s="89"/>
      <c r="K56" s="89"/>
      <c r="L56" s="89"/>
      <c r="M56" s="89"/>
      <c r="N56" s="89"/>
      <c r="O56" s="89"/>
      <c r="P56" s="89"/>
      <c r="Q56" s="89"/>
      <c r="R56" s="89"/>
      <c r="S56" s="89"/>
      <c r="T56" s="89"/>
      <c r="U56" s="89"/>
      <c r="V56" s="89"/>
      <c r="W56" s="89"/>
      <c r="X56" s="48"/>
      <c r="Z56" s="51"/>
      <c r="AA56" s="92" t="s">
        <v>3</v>
      </c>
      <c r="AB56" s="147"/>
      <c r="AC56" s="89"/>
      <c r="AD56" s="89"/>
      <c r="AE56" s="89"/>
      <c r="AF56" s="89"/>
      <c r="AG56" s="89"/>
      <c r="AH56" s="89"/>
      <c r="AI56" s="89"/>
      <c r="AJ56" s="89"/>
      <c r="AK56" s="89"/>
      <c r="AL56" s="89"/>
      <c r="AM56" s="89"/>
      <c r="AN56" s="89"/>
      <c r="AO56" s="89"/>
      <c r="AP56" s="89"/>
      <c r="AQ56" s="89"/>
      <c r="AR56" s="89"/>
      <c r="AS56" s="89"/>
      <c r="AT56" s="89"/>
      <c r="AU56" s="89"/>
      <c r="AV56" s="48"/>
    </row>
    <row r="57" spans="2:48" x14ac:dyDescent="0.25">
      <c r="B57" s="51"/>
      <c r="C57" s="92" t="s">
        <v>4</v>
      </c>
      <c r="D57" s="111">
        <f t="shared" ref="D57:D66" si="8">SUM(E57:W57)</f>
        <v>0</v>
      </c>
      <c r="E57" s="96">
        <f>'Employment Shock'!$E$32*('Employment Shock'!AC$7/100)</f>
        <v>0</v>
      </c>
      <c r="F57" s="96">
        <f>'Employment Shock'!$E$32*('Employment Shock'!AD$7/100)</f>
        <v>0</v>
      </c>
      <c r="G57" s="96">
        <f>'Employment Shock'!$E$32*('Employment Shock'!AE$7/100)</f>
        <v>0</v>
      </c>
      <c r="H57" s="96">
        <f>'Employment Shock'!$E$32*('Employment Shock'!AF$7/100)</f>
        <v>0</v>
      </c>
      <c r="I57" s="96">
        <f>'Employment Shock'!$E$32*('Employment Shock'!AG$7/100)</f>
        <v>0</v>
      </c>
      <c r="J57" s="96">
        <f>'Employment Shock'!$E$32*('Employment Shock'!AH$7/100)</f>
        <v>0</v>
      </c>
      <c r="K57" s="96">
        <f>'Employment Shock'!$E$32*('Employment Shock'!AI$7/100)</f>
        <v>0</v>
      </c>
      <c r="L57" s="96">
        <f>'Employment Shock'!$E$32*('Employment Shock'!AJ$7/100)</f>
        <v>0</v>
      </c>
      <c r="M57" s="96">
        <f>'Employment Shock'!$E$32*('Employment Shock'!AK$7/100)</f>
        <v>0</v>
      </c>
      <c r="N57" s="96">
        <f>'Employment Shock'!$E$32*('Employment Shock'!AL$7/100)</f>
        <v>0</v>
      </c>
      <c r="O57" s="96">
        <f>'Employment Shock'!$E$32*('Employment Shock'!AM$7/100)</f>
        <v>0</v>
      </c>
      <c r="P57" s="96">
        <f>'Employment Shock'!$E$32*('Employment Shock'!AN$7/100)</f>
        <v>0</v>
      </c>
      <c r="Q57" s="96">
        <f>'Employment Shock'!$E$32*('Employment Shock'!AO$7/100)</f>
        <v>0</v>
      </c>
      <c r="R57" s="96">
        <f>'Employment Shock'!$E$32*('Employment Shock'!AP$7/100)</f>
        <v>0</v>
      </c>
      <c r="S57" s="96">
        <f>'Employment Shock'!$E$32*('Employment Shock'!AQ$7/100)</f>
        <v>0</v>
      </c>
      <c r="T57" s="96">
        <f>'Employment Shock'!$E$32*('Employment Shock'!AR$7/100)</f>
        <v>0</v>
      </c>
      <c r="U57" s="96">
        <f>'Employment Shock'!$E$32*('Employment Shock'!AS$7/100)</f>
        <v>0</v>
      </c>
      <c r="V57" s="96">
        <f>'Employment Shock'!$E$32*('Employment Shock'!AT$7/100)</f>
        <v>0</v>
      </c>
      <c r="W57" s="96">
        <f>'Employment Shock'!$E$32*('Employment Shock'!AU$7/100)</f>
        <v>0</v>
      </c>
      <c r="X57" s="48"/>
      <c r="Z57" s="51"/>
      <c r="AA57" s="92" t="s">
        <v>4</v>
      </c>
      <c r="AB57" s="148">
        <f t="shared" ref="AB57:AB66" si="9">SUM(AC57:AU57)</f>
        <v>0</v>
      </c>
      <c r="AC57" s="96">
        <f>'Employment Shock'!$N$32*('Employment Shock'!AC$7/100)</f>
        <v>0</v>
      </c>
      <c r="AD57" s="96">
        <f>'Employment Shock'!$N$32*('Employment Shock'!AD$7/100)</f>
        <v>0</v>
      </c>
      <c r="AE57" s="96">
        <f>'Employment Shock'!$N$32*('Employment Shock'!AE$7/100)</f>
        <v>0</v>
      </c>
      <c r="AF57" s="96">
        <f>'Employment Shock'!$N$32*('Employment Shock'!AF$7/100)</f>
        <v>0</v>
      </c>
      <c r="AG57" s="96">
        <f>'Employment Shock'!$N$32*('Employment Shock'!AG$7/100)</f>
        <v>0</v>
      </c>
      <c r="AH57" s="96">
        <f>'Employment Shock'!$N$32*('Employment Shock'!AH$7/100)</f>
        <v>0</v>
      </c>
      <c r="AI57" s="96">
        <f>'Employment Shock'!$N$32*('Employment Shock'!AI$7/100)</f>
        <v>0</v>
      </c>
      <c r="AJ57" s="96">
        <f>'Employment Shock'!$N$32*('Employment Shock'!AJ$7/100)</f>
        <v>0</v>
      </c>
      <c r="AK57" s="96">
        <f>'Employment Shock'!$N$32*('Employment Shock'!AK$7/100)</f>
        <v>0</v>
      </c>
      <c r="AL57" s="96">
        <f>'Employment Shock'!$N$32*('Employment Shock'!AL$7/100)</f>
        <v>0</v>
      </c>
      <c r="AM57" s="96">
        <f>'Employment Shock'!$N$32*('Employment Shock'!AM$7/100)</f>
        <v>0</v>
      </c>
      <c r="AN57" s="96">
        <f>'Employment Shock'!$N$32*('Employment Shock'!AN$7/100)</f>
        <v>0</v>
      </c>
      <c r="AO57" s="96">
        <f>'Employment Shock'!$N$32*('Employment Shock'!AO$7/100)</f>
        <v>0</v>
      </c>
      <c r="AP57" s="96">
        <f>'Employment Shock'!$N$32*('Employment Shock'!AP$7/100)</f>
        <v>0</v>
      </c>
      <c r="AQ57" s="96">
        <f>'Employment Shock'!$N$32*('Employment Shock'!AQ$7/100)</f>
        <v>0</v>
      </c>
      <c r="AR57" s="96">
        <f>'Employment Shock'!$N$32*('Employment Shock'!AR$7/100)</f>
        <v>0</v>
      </c>
      <c r="AS57" s="96">
        <f>'Employment Shock'!$N$32*('Employment Shock'!AS$7/100)</f>
        <v>0</v>
      </c>
      <c r="AT57" s="96">
        <f>'Employment Shock'!$N$32*('Employment Shock'!AT$7/100)</f>
        <v>0</v>
      </c>
      <c r="AU57" s="96">
        <f>'Employment Shock'!$N$32*('Employment Shock'!AU$7/100)</f>
        <v>0</v>
      </c>
      <c r="AV57" s="48"/>
    </row>
    <row r="58" spans="2:48" x14ac:dyDescent="0.25">
      <c r="B58" s="51"/>
      <c r="C58" s="92" t="s">
        <v>5</v>
      </c>
      <c r="D58" s="111">
        <f t="shared" si="8"/>
        <v>0</v>
      </c>
      <c r="E58" s="96">
        <f>'Employment Shock'!$E$33*('Employment Shock'!AC$8/100)</f>
        <v>0</v>
      </c>
      <c r="F58" s="96">
        <f>'Employment Shock'!$E$33*('Employment Shock'!AD$8/100)</f>
        <v>0</v>
      </c>
      <c r="G58" s="96">
        <f>'Employment Shock'!$E$33*('Employment Shock'!AE$8/100)</f>
        <v>0</v>
      </c>
      <c r="H58" s="96">
        <f>'Employment Shock'!$E$33*('Employment Shock'!AF$8/100)</f>
        <v>0</v>
      </c>
      <c r="I58" s="96">
        <f>'Employment Shock'!$E$33*('Employment Shock'!AG$8/100)</f>
        <v>0</v>
      </c>
      <c r="J58" s="96">
        <f>'Employment Shock'!$E$33*('Employment Shock'!AH$8/100)</f>
        <v>0</v>
      </c>
      <c r="K58" s="96">
        <f>'Employment Shock'!$E$33*('Employment Shock'!AI$8/100)</f>
        <v>0</v>
      </c>
      <c r="L58" s="96">
        <f>'Employment Shock'!$E$33*('Employment Shock'!AJ$8/100)</f>
        <v>0</v>
      </c>
      <c r="M58" s="96">
        <f>'Employment Shock'!$E$33*('Employment Shock'!AK$8/100)</f>
        <v>0</v>
      </c>
      <c r="N58" s="96">
        <f>'Employment Shock'!$E$33*('Employment Shock'!AL$8/100)</f>
        <v>0</v>
      </c>
      <c r="O58" s="96">
        <f>'Employment Shock'!$E$33*('Employment Shock'!AM$8/100)</f>
        <v>0</v>
      </c>
      <c r="P58" s="96">
        <f>'Employment Shock'!$E$33*('Employment Shock'!AN$8/100)</f>
        <v>0</v>
      </c>
      <c r="Q58" s="96">
        <f>'Employment Shock'!$E$33*('Employment Shock'!AO$8/100)</f>
        <v>0</v>
      </c>
      <c r="R58" s="96">
        <f>'Employment Shock'!$E$33*('Employment Shock'!AP$8/100)</f>
        <v>0</v>
      </c>
      <c r="S58" s="96">
        <f>'Employment Shock'!$E$33*('Employment Shock'!AQ$8/100)</f>
        <v>0</v>
      </c>
      <c r="T58" s="96">
        <f>'Employment Shock'!$E$33*('Employment Shock'!AR$8/100)</f>
        <v>0</v>
      </c>
      <c r="U58" s="96">
        <f>'Employment Shock'!$E$33*('Employment Shock'!AS$8/100)</f>
        <v>0</v>
      </c>
      <c r="V58" s="96">
        <f>'Employment Shock'!$E$33*('Employment Shock'!AT$8/100)</f>
        <v>0</v>
      </c>
      <c r="W58" s="96">
        <f>'Employment Shock'!$E$33*('Employment Shock'!AU$8/100)</f>
        <v>0</v>
      </c>
      <c r="X58" s="48"/>
      <c r="Z58" s="51"/>
      <c r="AA58" s="92" t="s">
        <v>5</v>
      </c>
      <c r="AB58" s="148">
        <f t="shared" si="9"/>
        <v>0</v>
      </c>
      <c r="AC58" s="96">
        <f>'Employment Shock'!$N$33*('Employment Shock'!AC$8/100)</f>
        <v>0</v>
      </c>
      <c r="AD58" s="96">
        <f>'Employment Shock'!$N$33*('Employment Shock'!AD$8/100)</f>
        <v>0</v>
      </c>
      <c r="AE58" s="96">
        <f>'Employment Shock'!$N$33*('Employment Shock'!AE$8/100)</f>
        <v>0</v>
      </c>
      <c r="AF58" s="96">
        <f>'Employment Shock'!$N$33*('Employment Shock'!AF$8/100)</f>
        <v>0</v>
      </c>
      <c r="AG58" s="96">
        <f>'Employment Shock'!$N$33*('Employment Shock'!AG$8/100)</f>
        <v>0</v>
      </c>
      <c r="AH58" s="96">
        <f>'Employment Shock'!$N$33*('Employment Shock'!AH$8/100)</f>
        <v>0</v>
      </c>
      <c r="AI58" s="96">
        <f>'Employment Shock'!$N$33*('Employment Shock'!AI$8/100)</f>
        <v>0</v>
      </c>
      <c r="AJ58" s="96">
        <f>'Employment Shock'!$N$33*('Employment Shock'!AJ$8/100)</f>
        <v>0</v>
      </c>
      <c r="AK58" s="96">
        <f>'Employment Shock'!$N$33*('Employment Shock'!AK$8/100)</f>
        <v>0</v>
      </c>
      <c r="AL58" s="96">
        <f>'Employment Shock'!$N$33*('Employment Shock'!AL$8/100)</f>
        <v>0</v>
      </c>
      <c r="AM58" s="96">
        <f>'Employment Shock'!$N$33*('Employment Shock'!AM$8/100)</f>
        <v>0</v>
      </c>
      <c r="AN58" s="96">
        <f>'Employment Shock'!$N$33*('Employment Shock'!AN$8/100)</f>
        <v>0</v>
      </c>
      <c r="AO58" s="96">
        <f>'Employment Shock'!$N$33*('Employment Shock'!AO$8/100)</f>
        <v>0</v>
      </c>
      <c r="AP58" s="96">
        <f>'Employment Shock'!$N$33*('Employment Shock'!AP$8/100)</f>
        <v>0</v>
      </c>
      <c r="AQ58" s="96">
        <f>'Employment Shock'!$N$33*('Employment Shock'!AQ$8/100)</f>
        <v>0</v>
      </c>
      <c r="AR58" s="96">
        <f>'Employment Shock'!$N$33*('Employment Shock'!AR$8/100)</f>
        <v>0</v>
      </c>
      <c r="AS58" s="96">
        <f>'Employment Shock'!$N$33*('Employment Shock'!AS$8/100)</f>
        <v>0</v>
      </c>
      <c r="AT58" s="96">
        <f>'Employment Shock'!$N$33*('Employment Shock'!AT$8/100)</f>
        <v>0</v>
      </c>
      <c r="AU58" s="96">
        <f>'Employment Shock'!$N$33*('Employment Shock'!AU$8/100)</f>
        <v>0</v>
      </c>
      <c r="AV58" s="48"/>
    </row>
    <row r="59" spans="2:48" x14ac:dyDescent="0.25">
      <c r="B59" s="51"/>
      <c r="C59" s="92" t="s">
        <v>6</v>
      </c>
      <c r="D59" s="111">
        <f t="shared" si="8"/>
        <v>0</v>
      </c>
      <c r="E59" s="96">
        <f>'Employment Shock'!$E$34*('Employment Shock'!AC$9/100)</f>
        <v>0</v>
      </c>
      <c r="F59" s="96">
        <f>'Employment Shock'!$E$34*('Employment Shock'!AD$9/100)</f>
        <v>0</v>
      </c>
      <c r="G59" s="96">
        <f>'Employment Shock'!$E$34*('Employment Shock'!AE$9/100)</f>
        <v>0</v>
      </c>
      <c r="H59" s="96">
        <f>'Employment Shock'!$E$34*('Employment Shock'!AF$9/100)</f>
        <v>0</v>
      </c>
      <c r="I59" s="96">
        <f>'Employment Shock'!$E$34*('Employment Shock'!AG$9/100)</f>
        <v>0</v>
      </c>
      <c r="J59" s="96">
        <f>'Employment Shock'!$E$34*('Employment Shock'!AH$9/100)</f>
        <v>0</v>
      </c>
      <c r="K59" s="96">
        <f>'Employment Shock'!$E$34*('Employment Shock'!AI$9/100)</f>
        <v>0</v>
      </c>
      <c r="L59" s="96">
        <f>'Employment Shock'!$E$34*('Employment Shock'!AJ$9/100)</f>
        <v>0</v>
      </c>
      <c r="M59" s="96">
        <f>'Employment Shock'!$E$34*('Employment Shock'!AK$9/100)</f>
        <v>0</v>
      </c>
      <c r="N59" s="96">
        <f>'Employment Shock'!$E$34*('Employment Shock'!AL$9/100)</f>
        <v>0</v>
      </c>
      <c r="O59" s="96">
        <f>'Employment Shock'!$E$34*('Employment Shock'!AM$9/100)</f>
        <v>0</v>
      </c>
      <c r="P59" s="96">
        <f>'Employment Shock'!$E$34*('Employment Shock'!AN$9/100)</f>
        <v>0</v>
      </c>
      <c r="Q59" s="96">
        <f>'Employment Shock'!$E$34*('Employment Shock'!AO$9/100)</f>
        <v>0</v>
      </c>
      <c r="R59" s="96">
        <f>'Employment Shock'!$E$34*('Employment Shock'!AP$9/100)</f>
        <v>0</v>
      </c>
      <c r="S59" s="96">
        <f>'Employment Shock'!$E$34*('Employment Shock'!AQ$9/100)</f>
        <v>0</v>
      </c>
      <c r="T59" s="96">
        <f>'Employment Shock'!$E$34*('Employment Shock'!AR$9/100)</f>
        <v>0</v>
      </c>
      <c r="U59" s="96">
        <f>'Employment Shock'!$E$34*('Employment Shock'!AS$9/100)</f>
        <v>0</v>
      </c>
      <c r="V59" s="96">
        <f>'Employment Shock'!$E$34*('Employment Shock'!AT$9/100)</f>
        <v>0</v>
      </c>
      <c r="W59" s="96">
        <f>'Employment Shock'!$E$34*('Employment Shock'!AU$9/100)</f>
        <v>0</v>
      </c>
      <c r="X59" s="48"/>
      <c r="Z59" s="51"/>
      <c r="AA59" s="92" t="s">
        <v>6</v>
      </c>
      <c r="AB59" s="148">
        <f t="shared" si="9"/>
        <v>0</v>
      </c>
      <c r="AC59" s="96">
        <f>'Employment Shock'!$N$34*('Employment Shock'!AC$9/100)</f>
        <v>0</v>
      </c>
      <c r="AD59" s="96">
        <f>'Employment Shock'!$N$34*('Employment Shock'!AD$9/100)</f>
        <v>0</v>
      </c>
      <c r="AE59" s="96">
        <f>'Employment Shock'!$N$34*('Employment Shock'!AE$9/100)</f>
        <v>0</v>
      </c>
      <c r="AF59" s="96">
        <f>'Employment Shock'!$N$34*('Employment Shock'!AF$9/100)</f>
        <v>0</v>
      </c>
      <c r="AG59" s="96">
        <f>'Employment Shock'!$N$34*('Employment Shock'!AG$9/100)</f>
        <v>0</v>
      </c>
      <c r="AH59" s="96">
        <f>'Employment Shock'!$N$34*('Employment Shock'!AH$9/100)</f>
        <v>0</v>
      </c>
      <c r="AI59" s="96">
        <f>'Employment Shock'!$N$34*('Employment Shock'!AI$9/100)</f>
        <v>0</v>
      </c>
      <c r="AJ59" s="96">
        <f>'Employment Shock'!$N$34*('Employment Shock'!AJ$9/100)</f>
        <v>0</v>
      </c>
      <c r="AK59" s="96">
        <f>'Employment Shock'!$N$34*('Employment Shock'!AK$9/100)</f>
        <v>0</v>
      </c>
      <c r="AL59" s="96">
        <f>'Employment Shock'!$N$34*('Employment Shock'!AL$9/100)</f>
        <v>0</v>
      </c>
      <c r="AM59" s="96">
        <f>'Employment Shock'!$N$34*('Employment Shock'!AM$9/100)</f>
        <v>0</v>
      </c>
      <c r="AN59" s="96">
        <f>'Employment Shock'!$N$34*('Employment Shock'!AN$9/100)</f>
        <v>0</v>
      </c>
      <c r="AO59" s="96">
        <f>'Employment Shock'!$N$34*('Employment Shock'!AO$9/100)</f>
        <v>0</v>
      </c>
      <c r="AP59" s="96">
        <f>'Employment Shock'!$N$34*('Employment Shock'!AP$9/100)</f>
        <v>0</v>
      </c>
      <c r="AQ59" s="96">
        <f>'Employment Shock'!$N$34*('Employment Shock'!AQ$9/100)</f>
        <v>0</v>
      </c>
      <c r="AR59" s="96">
        <f>'Employment Shock'!$N$34*('Employment Shock'!AR$9/100)</f>
        <v>0</v>
      </c>
      <c r="AS59" s="96">
        <f>'Employment Shock'!$N$34*('Employment Shock'!AS$9/100)</f>
        <v>0</v>
      </c>
      <c r="AT59" s="96">
        <f>'Employment Shock'!$N$34*('Employment Shock'!AT$9/100)</f>
        <v>0</v>
      </c>
      <c r="AU59" s="96">
        <f>'Employment Shock'!$N$34*('Employment Shock'!AU$9/100)</f>
        <v>0</v>
      </c>
      <c r="AV59" s="48"/>
    </row>
    <row r="60" spans="2:48" x14ac:dyDescent="0.25">
      <c r="B60" s="51"/>
      <c r="C60" s="92" t="s">
        <v>7</v>
      </c>
      <c r="D60" s="111">
        <f t="shared" si="8"/>
        <v>0</v>
      </c>
      <c r="E60" s="96">
        <f>'Employment Shock'!$E$35*('Employment Shock'!AC$10/100)</f>
        <v>0</v>
      </c>
      <c r="F60" s="96">
        <f>'Employment Shock'!$E$35*('Employment Shock'!AD$10/100)</f>
        <v>0</v>
      </c>
      <c r="G60" s="96">
        <f>'Employment Shock'!$E$35*('Employment Shock'!AE$10/100)</f>
        <v>0</v>
      </c>
      <c r="H60" s="96">
        <f>'Employment Shock'!$E$35*('Employment Shock'!AF$10/100)</f>
        <v>0</v>
      </c>
      <c r="I60" s="96">
        <f>'Employment Shock'!$E$35*('Employment Shock'!AG$10/100)</f>
        <v>0</v>
      </c>
      <c r="J60" s="96">
        <f>'Employment Shock'!$E$35*('Employment Shock'!AH$10/100)</f>
        <v>0</v>
      </c>
      <c r="K60" s="96">
        <f>'Employment Shock'!$E$35*('Employment Shock'!AI$10/100)</f>
        <v>0</v>
      </c>
      <c r="L60" s="96">
        <f>'Employment Shock'!$E$35*('Employment Shock'!AJ$10/100)</f>
        <v>0</v>
      </c>
      <c r="M60" s="96">
        <f>'Employment Shock'!$E$35*('Employment Shock'!AK$10/100)</f>
        <v>0</v>
      </c>
      <c r="N60" s="96">
        <f>'Employment Shock'!$E$35*('Employment Shock'!AL$10/100)</f>
        <v>0</v>
      </c>
      <c r="O60" s="96">
        <f>'Employment Shock'!$E$35*('Employment Shock'!AM$10/100)</f>
        <v>0</v>
      </c>
      <c r="P60" s="96">
        <f>'Employment Shock'!$E$35*('Employment Shock'!AN$10/100)</f>
        <v>0</v>
      </c>
      <c r="Q60" s="96">
        <f>'Employment Shock'!$E$35*('Employment Shock'!AO$10/100)</f>
        <v>0</v>
      </c>
      <c r="R60" s="96">
        <f>'Employment Shock'!$E$35*('Employment Shock'!AP$10/100)</f>
        <v>0</v>
      </c>
      <c r="S60" s="96">
        <f>'Employment Shock'!$E$35*('Employment Shock'!AQ$10/100)</f>
        <v>0</v>
      </c>
      <c r="T60" s="96">
        <f>'Employment Shock'!$E$35*('Employment Shock'!AR$10/100)</f>
        <v>0</v>
      </c>
      <c r="U60" s="96">
        <f>'Employment Shock'!$E$35*('Employment Shock'!AS$10/100)</f>
        <v>0</v>
      </c>
      <c r="V60" s="96">
        <f>'Employment Shock'!$E$35*('Employment Shock'!AT$10/100)</f>
        <v>0</v>
      </c>
      <c r="W60" s="96">
        <f>'Employment Shock'!$E$35*('Employment Shock'!AU$10/100)</f>
        <v>0</v>
      </c>
      <c r="X60" s="48"/>
      <c r="Z60" s="51"/>
      <c r="AA60" s="92" t="s">
        <v>7</v>
      </c>
      <c r="AB60" s="148">
        <f t="shared" si="9"/>
        <v>0</v>
      </c>
      <c r="AC60" s="96">
        <f>'Employment Shock'!$N$35*('Employment Shock'!AC$10/100)</f>
        <v>0</v>
      </c>
      <c r="AD60" s="96">
        <f>'Employment Shock'!$N$35*('Employment Shock'!AD$10/100)</f>
        <v>0</v>
      </c>
      <c r="AE60" s="96">
        <f>'Employment Shock'!$N$35*('Employment Shock'!AE$10/100)</f>
        <v>0</v>
      </c>
      <c r="AF60" s="96">
        <f>'Employment Shock'!$N$35*('Employment Shock'!AF$10/100)</f>
        <v>0</v>
      </c>
      <c r="AG60" s="96">
        <f>'Employment Shock'!$N$35*('Employment Shock'!AG$10/100)</f>
        <v>0</v>
      </c>
      <c r="AH60" s="96">
        <f>'Employment Shock'!$N$35*('Employment Shock'!AH$10/100)</f>
        <v>0</v>
      </c>
      <c r="AI60" s="96">
        <f>'Employment Shock'!$N$35*('Employment Shock'!AI$10/100)</f>
        <v>0</v>
      </c>
      <c r="AJ60" s="96">
        <f>'Employment Shock'!$N$35*('Employment Shock'!AJ$10/100)</f>
        <v>0</v>
      </c>
      <c r="AK60" s="96">
        <f>'Employment Shock'!$N$35*('Employment Shock'!AK$10/100)</f>
        <v>0</v>
      </c>
      <c r="AL60" s="96">
        <f>'Employment Shock'!$N$35*('Employment Shock'!AL$10/100)</f>
        <v>0</v>
      </c>
      <c r="AM60" s="96">
        <f>'Employment Shock'!$N$35*('Employment Shock'!AM$10/100)</f>
        <v>0</v>
      </c>
      <c r="AN60" s="96">
        <f>'Employment Shock'!$N$35*('Employment Shock'!AN$10/100)</f>
        <v>0</v>
      </c>
      <c r="AO60" s="96">
        <f>'Employment Shock'!$N$35*('Employment Shock'!AO$10/100)</f>
        <v>0</v>
      </c>
      <c r="AP60" s="96">
        <f>'Employment Shock'!$N$35*('Employment Shock'!AP$10/100)</f>
        <v>0</v>
      </c>
      <c r="AQ60" s="96">
        <f>'Employment Shock'!$N$35*('Employment Shock'!AQ$10/100)</f>
        <v>0</v>
      </c>
      <c r="AR60" s="96">
        <f>'Employment Shock'!$N$35*('Employment Shock'!AR$10/100)</f>
        <v>0</v>
      </c>
      <c r="AS60" s="96">
        <f>'Employment Shock'!$N$35*('Employment Shock'!AS$10/100)</f>
        <v>0</v>
      </c>
      <c r="AT60" s="96">
        <f>'Employment Shock'!$N$35*('Employment Shock'!AT$10/100)</f>
        <v>0</v>
      </c>
      <c r="AU60" s="96">
        <f>'Employment Shock'!$N$35*('Employment Shock'!AU$10/100)</f>
        <v>0</v>
      </c>
      <c r="AV60" s="48"/>
    </row>
    <row r="61" spans="2:48" x14ac:dyDescent="0.25">
      <c r="B61" s="51"/>
      <c r="C61" s="92" t="s">
        <v>8</v>
      </c>
      <c r="D61" s="111">
        <f t="shared" si="8"/>
        <v>0</v>
      </c>
      <c r="E61" s="96">
        <f>'Employment Shock'!$E$36*('Employment Shock'!AC$11/100)</f>
        <v>0</v>
      </c>
      <c r="F61" s="96">
        <f>'Employment Shock'!$E$36*('Employment Shock'!AD$11/100)</f>
        <v>0</v>
      </c>
      <c r="G61" s="96">
        <f>'Employment Shock'!$E$36*('Employment Shock'!AE$11/100)</f>
        <v>0</v>
      </c>
      <c r="H61" s="96">
        <f>'Employment Shock'!$E$36*('Employment Shock'!AF$11/100)</f>
        <v>0</v>
      </c>
      <c r="I61" s="96">
        <f>'Employment Shock'!$E$36*('Employment Shock'!AG$11/100)</f>
        <v>0</v>
      </c>
      <c r="J61" s="96">
        <f>'Employment Shock'!$E$36*('Employment Shock'!AH$11/100)</f>
        <v>0</v>
      </c>
      <c r="K61" s="96">
        <f>'Employment Shock'!$E$36*('Employment Shock'!AI$11/100)</f>
        <v>0</v>
      </c>
      <c r="L61" s="96">
        <f>'Employment Shock'!$E$36*('Employment Shock'!AJ$11/100)</f>
        <v>0</v>
      </c>
      <c r="M61" s="96">
        <f>'Employment Shock'!$E$36*('Employment Shock'!AK$11/100)</f>
        <v>0</v>
      </c>
      <c r="N61" s="96">
        <f>'Employment Shock'!$E$36*('Employment Shock'!AL$11/100)</f>
        <v>0</v>
      </c>
      <c r="O61" s="96">
        <f>'Employment Shock'!$E$36*('Employment Shock'!AM$11/100)</f>
        <v>0</v>
      </c>
      <c r="P61" s="96">
        <f>'Employment Shock'!$E$36*('Employment Shock'!AN$11/100)</f>
        <v>0</v>
      </c>
      <c r="Q61" s="96">
        <f>'Employment Shock'!$E$36*('Employment Shock'!AO$11/100)</f>
        <v>0</v>
      </c>
      <c r="R61" s="96">
        <f>'Employment Shock'!$E$36*('Employment Shock'!AP$11/100)</f>
        <v>0</v>
      </c>
      <c r="S61" s="96">
        <f>'Employment Shock'!$E$36*('Employment Shock'!AQ$11/100)</f>
        <v>0</v>
      </c>
      <c r="T61" s="96">
        <f>'Employment Shock'!$E$36*('Employment Shock'!AR$11/100)</f>
        <v>0</v>
      </c>
      <c r="U61" s="96">
        <f>'Employment Shock'!$E$36*('Employment Shock'!AS$11/100)</f>
        <v>0</v>
      </c>
      <c r="V61" s="96">
        <f>'Employment Shock'!$E$36*('Employment Shock'!AT$11/100)</f>
        <v>0</v>
      </c>
      <c r="W61" s="96">
        <f>'Employment Shock'!$E$36*('Employment Shock'!AU$11/100)</f>
        <v>0</v>
      </c>
      <c r="X61" s="48"/>
      <c r="Z61" s="51"/>
      <c r="AA61" s="92" t="s">
        <v>8</v>
      </c>
      <c r="AB61" s="148">
        <f t="shared" si="9"/>
        <v>0</v>
      </c>
      <c r="AC61" s="96">
        <f>'Employment Shock'!$N$36*('Employment Shock'!AC$11/100)</f>
        <v>0</v>
      </c>
      <c r="AD61" s="96">
        <f>'Employment Shock'!$N$36*('Employment Shock'!AD$11/100)</f>
        <v>0</v>
      </c>
      <c r="AE61" s="96">
        <f>'Employment Shock'!$N$36*('Employment Shock'!AE$11/100)</f>
        <v>0</v>
      </c>
      <c r="AF61" s="96">
        <f>'Employment Shock'!$N$36*('Employment Shock'!AF$11/100)</f>
        <v>0</v>
      </c>
      <c r="AG61" s="96">
        <f>'Employment Shock'!$N$36*('Employment Shock'!AG$11/100)</f>
        <v>0</v>
      </c>
      <c r="AH61" s="96">
        <f>'Employment Shock'!$N$36*('Employment Shock'!AH$11/100)</f>
        <v>0</v>
      </c>
      <c r="AI61" s="96">
        <f>'Employment Shock'!$N$36*('Employment Shock'!AI$11/100)</f>
        <v>0</v>
      </c>
      <c r="AJ61" s="96">
        <f>'Employment Shock'!$N$36*('Employment Shock'!AJ$11/100)</f>
        <v>0</v>
      </c>
      <c r="AK61" s="96">
        <f>'Employment Shock'!$N$36*('Employment Shock'!AK$11/100)</f>
        <v>0</v>
      </c>
      <c r="AL61" s="96">
        <f>'Employment Shock'!$N$36*('Employment Shock'!AL$11/100)</f>
        <v>0</v>
      </c>
      <c r="AM61" s="96">
        <f>'Employment Shock'!$N$36*('Employment Shock'!AM$11/100)</f>
        <v>0</v>
      </c>
      <c r="AN61" s="96">
        <f>'Employment Shock'!$N$36*('Employment Shock'!AN$11/100)</f>
        <v>0</v>
      </c>
      <c r="AO61" s="96">
        <f>'Employment Shock'!$N$36*('Employment Shock'!AO$11/100)</f>
        <v>0</v>
      </c>
      <c r="AP61" s="96">
        <f>'Employment Shock'!$N$36*('Employment Shock'!AP$11/100)</f>
        <v>0</v>
      </c>
      <c r="AQ61" s="96">
        <f>'Employment Shock'!$N$36*('Employment Shock'!AQ$11/100)</f>
        <v>0</v>
      </c>
      <c r="AR61" s="96">
        <f>'Employment Shock'!$N$36*('Employment Shock'!AR$11/100)</f>
        <v>0</v>
      </c>
      <c r="AS61" s="96">
        <f>'Employment Shock'!$N$36*('Employment Shock'!AS$11/100)</f>
        <v>0</v>
      </c>
      <c r="AT61" s="96">
        <f>'Employment Shock'!$N$36*('Employment Shock'!AT$11/100)</f>
        <v>0</v>
      </c>
      <c r="AU61" s="96">
        <f>'Employment Shock'!$N$36*('Employment Shock'!AU$11/100)</f>
        <v>0</v>
      </c>
      <c r="AV61" s="48"/>
    </row>
    <row r="62" spans="2:48" x14ac:dyDescent="0.25">
      <c r="B62" s="51"/>
      <c r="C62" s="92" t="s">
        <v>9</v>
      </c>
      <c r="D62" s="111">
        <f t="shared" si="8"/>
        <v>0</v>
      </c>
      <c r="E62" s="96">
        <f>'Employment Shock'!$E$37*('Employment Shock'!AC$12/100)</f>
        <v>0</v>
      </c>
      <c r="F62" s="96">
        <f>'Employment Shock'!$E$37*('Employment Shock'!AD$12/100)</f>
        <v>0</v>
      </c>
      <c r="G62" s="96">
        <f>'Employment Shock'!$E$37*('Employment Shock'!AE$12/100)</f>
        <v>0</v>
      </c>
      <c r="H62" s="96">
        <f>'Employment Shock'!$E$37*('Employment Shock'!AF$12/100)</f>
        <v>0</v>
      </c>
      <c r="I62" s="96">
        <f>'Employment Shock'!$E$37*('Employment Shock'!AG$12/100)</f>
        <v>0</v>
      </c>
      <c r="J62" s="96">
        <f>'Employment Shock'!$E$37*('Employment Shock'!AH$12/100)</f>
        <v>0</v>
      </c>
      <c r="K62" s="96">
        <f>'Employment Shock'!$E$37*('Employment Shock'!AI$12/100)</f>
        <v>0</v>
      </c>
      <c r="L62" s="96">
        <f>'Employment Shock'!$E$37*('Employment Shock'!AJ$12/100)</f>
        <v>0</v>
      </c>
      <c r="M62" s="96">
        <f>'Employment Shock'!$E$37*('Employment Shock'!AK$12/100)</f>
        <v>0</v>
      </c>
      <c r="N62" s="96">
        <f>'Employment Shock'!$E$37*('Employment Shock'!AL$12/100)</f>
        <v>0</v>
      </c>
      <c r="O62" s="96">
        <f>'Employment Shock'!$E$37*('Employment Shock'!AM$12/100)</f>
        <v>0</v>
      </c>
      <c r="P62" s="96">
        <f>'Employment Shock'!$E$37*('Employment Shock'!AN$12/100)</f>
        <v>0</v>
      </c>
      <c r="Q62" s="96">
        <f>'Employment Shock'!$E$37*('Employment Shock'!AO$12/100)</f>
        <v>0</v>
      </c>
      <c r="R62" s="96">
        <f>'Employment Shock'!$E$37*('Employment Shock'!AP$12/100)</f>
        <v>0</v>
      </c>
      <c r="S62" s="96">
        <f>'Employment Shock'!$E$37*('Employment Shock'!AQ$12/100)</f>
        <v>0</v>
      </c>
      <c r="T62" s="96">
        <f>'Employment Shock'!$E$37*('Employment Shock'!AR$12/100)</f>
        <v>0</v>
      </c>
      <c r="U62" s="96">
        <f>'Employment Shock'!$E$37*('Employment Shock'!AS$12/100)</f>
        <v>0</v>
      </c>
      <c r="V62" s="96">
        <f>'Employment Shock'!$E$37*('Employment Shock'!AT$12/100)</f>
        <v>0</v>
      </c>
      <c r="W62" s="96">
        <f>'Employment Shock'!$E$37*('Employment Shock'!AU$12/100)</f>
        <v>0</v>
      </c>
      <c r="X62" s="48"/>
      <c r="Z62" s="51"/>
      <c r="AA62" s="92" t="s">
        <v>9</v>
      </c>
      <c r="AB62" s="148">
        <f t="shared" si="9"/>
        <v>0</v>
      </c>
      <c r="AC62" s="96">
        <f>'Employment Shock'!$N$37*('Employment Shock'!AC$12/100)</f>
        <v>0</v>
      </c>
      <c r="AD62" s="96">
        <f>'Employment Shock'!$N$37*('Employment Shock'!AD$12/100)</f>
        <v>0</v>
      </c>
      <c r="AE62" s="96">
        <f>'Employment Shock'!$N$37*('Employment Shock'!AE$12/100)</f>
        <v>0</v>
      </c>
      <c r="AF62" s="96">
        <f>'Employment Shock'!$N$37*('Employment Shock'!AF$12/100)</f>
        <v>0</v>
      </c>
      <c r="AG62" s="96">
        <f>'Employment Shock'!$N$37*('Employment Shock'!AG$12/100)</f>
        <v>0</v>
      </c>
      <c r="AH62" s="96">
        <f>'Employment Shock'!$N$37*('Employment Shock'!AH$12/100)</f>
        <v>0</v>
      </c>
      <c r="AI62" s="96">
        <f>'Employment Shock'!$N$37*('Employment Shock'!AI$12/100)</f>
        <v>0</v>
      </c>
      <c r="AJ62" s="96">
        <f>'Employment Shock'!$N$37*('Employment Shock'!AJ$12/100)</f>
        <v>0</v>
      </c>
      <c r="AK62" s="96">
        <f>'Employment Shock'!$N$37*('Employment Shock'!AK$12/100)</f>
        <v>0</v>
      </c>
      <c r="AL62" s="96">
        <f>'Employment Shock'!$N$37*('Employment Shock'!AL$12/100)</f>
        <v>0</v>
      </c>
      <c r="AM62" s="96">
        <f>'Employment Shock'!$N$37*('Employment Shock'!AM$12/100)</f>
        <v>0</v>
      </c>
      <c r="AN62" s="96">
        <f>'Employment Shock'!$N$37*('Employment Shock'!AN$12/100)</f>
        <v>0</v>
      </c>
      <c r="AO62" s="96">
        <f>'Employment Shock'!$N$37*('Employment Shock'!AO$12/100)</f>
        <v>0</v>
      </c>
      <c r="AP62" s="96">
        <f>'Employment Shock'!$N$37*('Employment Shock'!AP$12/100)</f>
        <v>0</v>
      </c>
      <c r="AQ62" s="96">
        <f>'Employment Shock'!$N$37*('Employment Shock'!AQ$12/100)</f>
        <v>0</v>
      </c>
      <c r="AR62" s="96">
        <f>'Employment Shock'!$N$37*('Employment Shock'!AR$12/100)</f>
        <v>0</v>
      </c>
      <c r="AS62" s="96">
        <f>'Employment Shock'!$N$37*('Employment Shock'!AS$12/100)</f>
        <v>0</v>
      </c>
      <c r="AT62" s="96">
        <f>'Employment Shock'!$N$37*('Employment Shock'!AT$12/100)</f>
        <v>0</v>
      </c>
      <c r="AU62" s="96">
        <f>'Employment Shock'!$N$37*('Employment Shock'!AU$12/100)</f>
        <v>0</v>
      </c>
      <c r="AV62" s="48"/>
    </row>
    <row r="63" spans="2:48" x14ac:dyDescent="0.25">
      <c r="B63" s="51"/>
      <c r="C63" s="92" t="s">
        <v>10</v>
      </c>
      <c r="D63" s="111">
        <f t="shared" si="8"/>
        <v>0</v>
      </c>
      <c r="E63" s="96">
        <f>'Employment Shock'!$E$38*('Employment Shock'!AC$13/100)</f>
        <v>0</v>
      </c>
      <c r="F63" s="96">
        <f>'Employment Shock'!$E$38*('Employment Shock'!AD$13/100)</f>
        <v>0</v>
      </c>
      <c r="G63" s="96">
        <f>'Employment Shock'!$E$38*('Employment Shock'!AE$13/100)</f>
        <v>0</v>
      </c>
      <c r="H63" s="96">
        <f>'Employment Shock'!$E$38*('Employment Shock'!AF$13/100)</f>
        <v>0</v>
      </c>
      <c r="I63" s="96">
        <f>'Employment Shock'!$E$38*('Employment Shock'!AG$13/100)</f>
        <v>0</v>
      </c>
      <c r="J63" s="96">
        <f>'Employment Shock'!$E$38*('Employment Shock'!AH$13/100)</f>
        <v>0</v>
      </c>
      <c r="K63" s="96">
        <f>'Employment Shock'!$E$38*('Employment Shock'!AI$13/100)</f>
        <v>0</v>
      </c>
      <c r="L63" s="96">
        <f>'Employment Shock'!$E$38*('Employment Shock'!AJ$13/100)</f>
        <v>0</v>
      </c>
      <c r="M63" s="96">
        <f>'Employment Shock'!$E$38*('Employment Shock'!AK$13/100)</f>
        <v>0</v>
      </c>
      <c r="N63" s="96">
        <f>'Employment Shock'!$E$38*('Employment Shock'!AL$13/100)</f>
        <v>0</v>
      </c>
      <c r="O63" s="96">
        <f>'Employment Shock'!$E$38*('Employment Shock'!AM$13/100)</f>
        <v>0</v>
      </c>
      <c r="P63" s="96">
        <f>'Employment Shock'!$E$38*('Employment Shock'!AN$13/100)</f>
        <v>0</v>
      </c>
      <c r="Q63" s="96">
        <f>'Employment Shock'!$E$38*('Employment Shock'!AO$13/100)</f>
        <v>0</v>
      </c>
      <c r="R63" s="96">
        <f>'Employment Shock'!$E$38*('Employment Shock'!AP$13/100)</f>
        <v>0</v>
      </c>
      <c r="S63" s="96">
        <f>'Employment Shock'!$E$38*('Employment Shock'!AQ$13/100)</f>
        <v>0</v>
      </c>
      <c r="T63" s="96">
        <f>'Employment Shock'!$E$38*('Employment Shock'!AR$13/100)</f>
        <v>0</v>
      </c>
      <c r="U63" s="96">
        <f>'Employment Shock'!$E$38*('Employment Shock'!AS$13/100)</f>
        <v>0</v>
      </c>
      <c r="V63" s="96">
        <f>'Employment Shock'!$E$38*('Employment Shock'!AT$13/100)</f>
        <v>0</v>
      </c>
      <c r="W63" s="96">
        <f>'Employment Shock'!$E$38*('Employment Shock'!AU$13/100)</f>
        <v>0</v>
      </c>
      <c r="X63" s="48"/>
      <c r="Z63" s="51"/>
      <c r="AA63" s="92" t="s">
        <v>10</v>
      </c>
      <c r="AB63" s="148">
        <f t="shared" si="9"/>
        <v>0</v>
      </c>
      <c r="AC63" s="96">
        <f>'Employment Shock'!$N$38*('Employment Shock'!AC$13/100)</f>
        <v>0</v>
      </c>
      <c r="AD63" s="96">
        <f>'Employment Shock'!$N$38*('Employment Shock'!AD$13/100)</f>
        <v>0</v>
      </c>
      <c r="AE63" s="96">
        <f>'Employment Shock'!$N$38*('Employment Shock'!AE$13/100)</f>
        <v>0</v>
      </c>
      <c r="AF63" s="96">
        <f>'Employment Shock'!$N$38*('Employment Shock'!AF$13/100)</f>
        <v>0</v>
      </c>
      <c r="AG63" s="96">
        <f>'Employment Shock'!$N$38*('Employment Shock'!AG$13/100)</f>
        <v>0</v>
      </c>
      <c r="AH63" s="96">
        <f>'Employment Shock'!$N$38*('Employment Shock'!AH$13/100)</f>
        <v>0</v>
      </c>
      <c r="AI63" s="96">
        <f>'Employment Shock'!$N$38*('Employment Shock'!AI$13/100)</f>
        <v>0</v>
      </c>
      <c r="AJ63" s="96">
        <f>'Employment Shock'!$N$38*('Employment Shock'!AJ$13/100)</f>
        <v>0</v>
      </c>
      <c r="AK63" s="96">
        <f>'Employment Shock'!$N$38*('Employment Shock'!AK$13/100)</f>
        <v>0</v>
      </c>
      <c r="AL63" s="96">
        <f>'Employment Shock'!$N$38*('Employment Shock'!AL$13/100)</f>
        <v>0</v>
      </c>
      <c r="AM63" s="96">
        <f>'Employment Shock'!$N$38*('Employment Shock'!AM$13/100)</f>
        <v>0</v>
      </c>
      <c r="AN63" s="96">
        <f>'Employment Shock'!$N$38*('Employment Shock'!AN$13/100)</f>
        <v>0</v>
      </c>
      <c r="AO63" s="96">
        <f>'Employment Shock'!$N$38*('Employment Shock'!AO$13/100)</f>
        <v>0</v>
      </c>
      <c r="AP63" s="96">
        <f>'Employment Shock'!$N$38*('Employment Shock'!AP$13/100)</f>
        <v>0</v>
      </c>
      <c r="AQ63" s="96">
        <f>'Employment Shock'!$N$38*('Employment Shock'!AQ$13/100)</f>
        <v>0</v>
      </c>
      <c r="AR63" s="96">
        <f>'Employment Shock'!$N$38*('Employment Shock'!AR$13/100)</f>
        <v>0</v>
      </c>
      <c r="AS63" s="96">
        <f>'Employment Shock'!$N$38*('Employment Shock'!AS$13/100)</f>
        <v>0</v>
      </c>
      <c r="AT63" s="96">
        <f>'Employment Shock'!$N$38*('Employment Shock'!AT$13/100)</f>
        <v>0</v>
      </c>
      <c r="AU63" s="96">
        <f>'Employment Shock'!$N$38*('Employment Shock'!AU$13/100)</f>
        <v>0</v>
      </c>
      <c r="AV63" s="48"/>
    </row>
    <row r="64" spans="2:48" x14ac:dyDescent="0.25">
      <c r="B64" s="51"/>
      <c r="C64" s="92" t="s">
        <v>11</v>
      </c>
      <c r="D64" s="111">
        <f t="shared" si="8"/>
        <v>0</v>
      </c>
      <c r="E64" s="96">
        <f>'Employment Shock'!$E$39*('Employment Shock'!AC$14/100)</f>
        <v>0</v>
      </c>
      <c r="F64" s="96">
        <f>'Employment Shock'!$E$39*('Employment Shock'!AD$14/100)</f>
        <v>0</v>
      </c>
      <c r="G64" s="96">
        <f>'Employment Shock'!$E$39*('Employment Shock'!AE$14/100)</f>
        <v>0</v>
      </c>
      <c r="H64" s="96">
        <f>'Employment Shock'!$E$39*('Employment Shock'!AF$14/100)</f>
        <v>0</v>
      </c>
      <c r="I64" s="96">
        <f>'Employment Shock'!$E$39*('Employment Shock'!AG$14/100)</f>
        <v>0</v>
      </c>
      <c r="J64" s="96">
        <f>'Employment Shock'!$E$39*('Employment Shock'!AH$14/100)</f>
        <v>0</v>
      </c>
      <c r="K64" s="96">
        <f>'Employment Shock'!$E$39*('Employment Shock'!AI$14/100)</f>
        <v>0</v>
      </c>
      <c r="L64" s="96">
        <f>'Employment Shock'!$E$39*('Employment Shock'!AJ$14/100)</f>
        <v>0</v>
      </c>
      <c r="M64" s="96">
        <f>'Employment Shock'!$E$39*('Employment Shock'!AK$14/100)</f>
        <v>0</v>
      </c>
      <c r="N64" s="96">
        <f>'Employment Shock'!$E$39*('Employment Shock'!AL$14/100)</f>
        <v>0</v>
      </c>
      <c r="O64" s="96">
        <f>'Employment Shock'!$E$39*('Employment Shock'!AM$14/100)</f>
        <v>0</v>
      </c>
      <c r="P64" s="96">
        <f>'Employment Shock'!$E$39*('Employment Shock'!AN$14/100)</f>
        <v>0</v>
      </c>
      <c r="Q64" s="96">
        <f>'Employment Shock'!$E$39*('Employment Shock'!AO$14/100)</f>
        <v>0</v>
      </c>
      <c r="R64" s="96">
        <f>'Employment Shock'!$E$39*('Employment Shock'!AP$14/100)</f>
        <v>0</v>
      </c>
      <c r="S64" s="96">
        <f>'Employment Shock'!$E$39*('Employment Shock'!AQ$14/100)</f>
        <v>0</v>
      </c>
      <c r="T64" s="96">
        <f>'Employment Shock'!$E$39*('Employment Shock'!AR$14/100)</f>
        <v>0</v>
      </c>
      <c r="U64" s="96">
        <f>'Employment Shock'!$E$39*('Employment Shock'!AS$14/100)</f>
        <v>0</v>
      </c>
      <c r="V64" s="96">
        <f>'Employment Shock'!$E$39*('Employment Shock'!AT$14/100)</f>
        <v>0</v>
      </c>
      <c r="W64" s="96">
        <f>'Employment Shock'!$E$39*('Employment Shock'!AU$14/100)</f>
        <v>0</v>
      </c>
      <c r="X64" s="48"/>
      <c r="Z64" s="51"/>
      <c r="AA64" s="92" t="s">
        <v>11</v>
      </c>
      <c r="AB64" s="148">
        <f t="shared" si="9"/>
        <v>0</v>
      </c>
      <c r="AC64" s="96">
        <f>'Employment Shock'!$N$39*('Employment Shock'!AC$14/100)</f>
        <v>0</v>
      </c>
      <c r="AD64" s="96">
        <f>'Employment Shock'!$N$39*('Employment Shock'!AD$14/100)</f>
        <v>0</v>
      </c>
      <c r="AE64" s="96">
        <f>'Employment Shock'!$N$39*('Employment Shock'!AE$14/100)</f>
        <v>0</v>
      </c>
      <c r="AF64" s="96">
        <f>'Employment Shock'!$N$39*('Employment Shock'!AF$14/100)</f>
        <v>0</v>
      </c>
      <c r="AG64" s="96">
        <f>'Employment Shock'!$N$39*('Employment Shock'!AG$14/100)</f>
        <v>0</v>
      </c>
      <c r="AH64" s="96">
        <f>'Employment Shock'!$N$39*('Employment Shock'!AH$14/100)</f>
        <v>0</v>
      </c>
      <c r="AI64" s="96">
        <f>'Employment Shock'!$N$39*('Employment Shock'!AI$14/100)</f>
        <v>0</v>
      </c>
      <c r="AJ64" s="96">
        <f>'Employment Shock'!$N$39*('Employment Shock'!AJ$14/100)</f>
        <v>0</v>
      </c>
      <c r="AK64" s="96">
        <f>'Employment Shock'!$N$39*('Employment Shock'!AK$14/100)</f>
        <v>0</v>
      </c>
      <c r="AL64" s="96">
        <f>'Employment Shock'!$N$39*('Employment Shock'!AL$14/100)</f>
        <v>0</v>
      </c>
      <c r="AM64" s="96">
        <f>'Employment Shock'!$N$39*('Employment Shock'!AM$14/100)</f>
        <v>0</v>
      </c>
      <c r="AN64" s="96">
        <f>'Employment Shock'!$N$39*('Employment Shock'!AN$14/100)</f>
        <v>0</v>
      </c>
      <c r="AO64" s="96">
        <f>'Employment Shock'!$N$39*('Employment Shock'!AO$14/100)</f>
        <v>0</v>
      </c>
      <c r="AP64" s="96">
        <f>'Employment Shock'!$N$39*('Employment Shock'!AP$14/100)</f>
        <v>0</v>
      </c>
      <c r="AQ64" s="96">
        <f>'Employment Shock'!$N$39*('Employment Shock'!AQ$14/100)</f>
        <v>0</v>
      </c>
      <c r="AR64" s="96">
        <f>'Employment Shock'!$N$39*('Employment Shock'!AR$14/100)</f>
        <v>0</v>
      </c>
      <c r="AS64" s="96">
        <f>'Employment Shock'!$N$39*('Employment Shock'!AS$14/100)</f>
        <v>0</v>
      </c>
      <c r="AT64" s="96">
        <f>'Employment Shock'!$N$39*('Employment Shock'!AT$14/100)</f>
        <v>0</v>
      </c>
      <c r="AU64" s="96">
        <f>'Employment Shock'!$N$39*('Employment Shock'!AU$14/100)</f>
        <v>0</v>
      </c>
      <c r="AV64" s="48"/>
    </row>
    <row r="65" spans="2:48" x14ac:dyDescent="0.25">
      <c r="B65" s="51"/>
      <c r="C65" s="92" t="s">
        <v>12</v>
      </c>
      <c r="D65" s="111">
        <f t="shared" si="8"/>
        <v>0</v>
      </c>
      <c r="E65" s="96">
        <f>'Employment Shock'!$E$40*('Employment Shock'!AC$15/100)</f>
        <v>0</v>
      </c>
      <c r="F65" s="96">
        <f>'Employment Shock'!$E$40*('Employment Shock'!AD$15/100)</f>
        <v>0</v>
      </c>
      <c r="G65" s="96">
        <f>'Employment Shock'!$E$40*('Employment Shock'!AE$15/100)</f>
        <v>0</v>
      </c>
      <c r="H65" s="96">
        <f>'Employment Shock'!$E$40*('Employment Shock'!AF$15/100)</f>
        <v>0</v>
      </c>
      <c r="I65" s="96">
        <f>'Employment Shock'!$E$40*('Employment Shock'!AG$15/100)</f>
        <v>0</v>
      </c>
      <c r="J65" s="96">
        <f>'Employment Shock'!$E$40*('Employment Shock'!AH$15/100)</f>
        <v>0</v>
      </c>
      <c r="K65" s="96">
        <f>'Employment Shock'!$E$40*('Employment Shock'!AI$15/100)</f>
        <v>0</v>
      </c>
      <c r="L65" s="96">
        <f>'Employment Shock'!$E$40*('Employment Shock'!AJ$15/100)</f>
        <v>0</v>
      </c>
      <c r="M65" s="96">
        <f>'Employment Shock'!$E$40*('Employment Shock'!AK$15/100)</f>
        <v>0</v>
      </c>
      <c r="N65" s="96">
        <f>'Employment Shock'!$E$40*('Employment Shock'!AL$15/100)</f>
        <v>0</v>
      </c>
      <c r="O65" s="96">
        <f>'Employment Shock'!$E$40*('Employment Shock'!AM$15/100)</f>
        <v>0</v>
      </c>
      <c r="P65" s="96">
        <f>'Employment Shock'!$E$40*('Employment Shock'!AN$15/100)</f>
        <v>0</v>
      </c>
      <c r="Q65" s="96">
        <f>'Employment Shock'!$E$40*('Employment Shock'!AO$15/100)</f>
        <v>0</v>
      </c>
      <c r="R65" s="96">
        <f>'Employment Shock'!$E$40*('Employment Shock'!AP$15/100)</f>
        <v>0</v>
      </c>
      <c r="S65" s="96">
        <f>'Employment Shock'!$E$40*('Employment Shock'!AQ$15/100)</f>
        <v>0</v>
      </c>
      <c r="T65" s="96">
        <f>'Employment Shock'!$E$40*('Employment Shock'!AR$15/100)</f>
        <v>0</v>
      </c>
      <c r="U65" s="96">
        <f>'Employment Shock'!$E$40*('Employment Shock'!AS$15/100)</f>
        <v>0</v>
      </c>
      <c r="V65" s="96">
        <f>'Employment Shock'!$E$40*('Employment Shock'!AT$15/100)</f>
        <v>0</v>
      </c>
      <c r="W65" s="96">
        <f>'Employment Shock'!$E$40*('Employment Shock'!AU$15/100)</f>
        <v>0</v>
      </c>
      <c r="X65" s="48"/>
      <c r="Z65" s="51"/>
      <c r="AA65" s="92" t="s">
        <v>12</v>
      </c>
      <c r="AB65" s="148">
        <f t="shared" si="9"/>
        <v>0</v>
      </c>
      <c r="AC65" s="96">
        <f>'Employment Shock'!$N$40*('Employment Shock'!AC$15/100)</f>
        <v>0</v>
      </c>
      <c r="AD65" s="96">
        <f>'Employment Shock'!$N$40*('Employment Shock'!AD$15/100)</f>
        <v>0</v>
      </c>
      <c r="AE65" s="96">
        <f>'Employment Shock'!$N$40*('Employment Shock'!AE$15/100)</f>
        <v>0</v>
      </c>
      <c r="AF65" s="96">
        <f>'Employment Shock'!$N$40*('Employment Shock'!AF$15/100)</f>
        <v>0</v>
      </c>
      <c r="AG65" s="96">
        <f>'Employment Shock'!$N$40*('Employment Shock'!AG$15/100)</f>
        <v>0</v>
      </c>
      <c r="AH65" s="96">
        <f>'Employment Shock'!$N$40*('Employment Shock'!AH$15/100)</f>
        <v>0</v>
      </c>
      <c r="AI65" s="96">
        <f>'Employment Shock'!$N$40*('Employment Shock'!AI$15/100)</f>
        <v>0</v>
      </c>
      <c r="AJ65" s="96">
        <f>'Employment Shock'!$N$40*('Employment Shock'!AJ$15/100)</f>
        <v>0</v>
      </c>
      <c r="AK65" s="96">
        <f>'Employment Shock'!$N$40*('Employment Shock'!AK$15/100)</f>
        <v>0</v>
      </c>
      <c r="AL65" s="96">
        <f>'Employment Shock'!$N$40*('Employment Shock'!AL$15/100)</f>
        <v>0</v>
      </c>
      <c r="AM65" s="96">
        <f>'Employment Shock'!$N$40*('Employment Shock'!AM$15/100)</f>
        <v>0</v>
      </c>
      <c r="AN65" s="96">
        <f>'Employment Shock'!$N$40*('Employment Shock'!AN$15/100)</f>
        <v>0</v>
      </c>
      <c r="AO65" s="96">
        <f>'Employment Shock'!$N$40*('Employment Shock'!AO$15/100)</f>
        <v>0</v>
      </c>
      <c r="AP65" s="96">
        <f>'Employment Shock'!$N$40*('Employment Shock'!AP$15/100)</f>
        <v>0</v>
      </c>
      <c r="AQ65" s="96">
        <f>'Employment Shock'!$N$40*('Employment Shock'!AQ$15/100)</f>
        <v>0</v>
      </c>
      <c r="AR65" s="96">
        <f>'Employment Shock'!$N$40*('Employment Shock'!AR$15/100)</f>
        <v>0</v>
      </c>
      <c r="AS65" s="96">
        <f>'Employment Shock'!$N$40*('Employment Shock'!AS$15/100)</f>
        <v>0</v>
      </c>
      <c r="AT65" s="96">
        <f>'Employment Shock'!$N$40*('Employment Shock'!AT$15/100)</f>
        <v>0</v>
      </c>
      <c r="AU65" s="96">
        <f>'Employment Shock'!$N$40*('Employment Shock'!AU$15/100)</f>
        <v>0</v>
      </c>
      <c r="AV65" s="48"/>
    </row>
    <row r="66" spans="2:48" x14ac:dyDescent="0.25">
      <c r="B66" s="51"/>
      <c r="C66" s="92" t="s">
        <v>13</v>
      </c>
      <c r="D66" s="111">
        <f t="shared" si="8"/>
        <v>0</v>
      </c>
      <c r="E66" s="96">
        <f>'Employment Shock'!$E$41*('Employment Shock'!AC$16/100)</f>
        <v>0</v>
      </c>
      <c r="F66" s="96">
        <f>'Employment Shock'!$E$41*('Employment Shock'!AD$16/100)</f>
        <v>0</v>
      </c>
      <c r="G66" s="96">
        <f>'Employment Shock'!$E$41*('Employment Shock'!AE$16/100)</f>
        <v>0</v>
      </c>
      <c r="H66" s="96">
        <f>'Employment Shock'!$E$41*('Employment Shock'!AF$16/100)</f>
        <v>0</v>
      </c>
      <c r="I66" s="96">
        <f>'Employment Shock'!$E$41*('Employment Shock'!AG$16/100)</f>
        <v>0</v>
      </c>
      <c r="J66" s="96">
        <f>'Employment Shock'!$E$41*('Employment Shock'!AH$16/100)</f>
        <v>0</v>
      </c>
      <c r="K66" s="96">
        <f>'Employment Shock'!$E$41*('Employment Shock'!AI$16/100)</f>
        <v>0</v>
      </c>
      <c r="L66" s="96">
        <f>'Employment Shock'!$E$41*('Employment Shock'!AJ$16/100)</f>
        <v>0</v>
      </c>
      <c r="M66" s="96">
        <f>'Employment Shock'!$E$41*('Employment Shock'!AK$16/100)</f>
        <v>0</v>
      </c>
      <c r="N66" s="96">
        <f>'Employment Shock'!$E$41*('Employment Shock'!AL$16/100)</f>
        <v>0</v>
      </c>
      <c r="O66" s="96">
        <f>'Employment Shock'!$E$41*('Employment Shock'!AM$16/100)</f>
        <v>0</v>
      </c>
      <c r="P66" s="96">
        <f>'Employment Shock'!$E$41*('Employment Shock'!AN$16/100)</f>
        <v>0</v>
      </c>
      <c r="Q66" s="96">
        <f>'Employment Shock'!$E$41*('Employment Shock'!AO$16/100)</f>
        <v>0</v>
      </c>
      <c r="R66" s="96">
        <f>'Employment Shock'!$E$41*('Employment Shock'!AP$16/100)</f>
        <v>0</v>
      </c>
      <c r="S66" s="96">
        <f>'Employment Shock'!$E$41*('Employment Shock'!AQ$16/100)</f>
        <v>0</v>
      </c>
      <c r="T66" s="96">
        <f>'Employment Shock'!$E$41*('Employment Shock'!AR$16/100)</f>
        <v>0</v>
      </c>
      <c r="U66" s="96">
        <f>'Employment Shock'!$E$41*('Employment Shock'!AS$16/100)</f>
        <v>0</v>
      </c>
      <c r="V66" s="96">
        <f>'Employment Shock'!$E$41*('Employment Shock'!AT$16/100)</f>
        <v>0</v>
      </c>
      <c r="W66" s="96">
        <f>'Employment Shock'!$E$41*('Employment Shock'!AU$16/100)</f>
        <v>0</v>
      </c>
      <c r="X66" s="48"/>
      <c r="Z66" s="51"/>
      <c r="AA66" s="92" t="s">
        <v>13</v>
      </c>
      <c r="AB66" s="148">
        <f t="shared" si="9"/>
        <v>0</v>
      </c>
      <c r="AC66" s="96">
        <f>'Employment Shock'!$N$41*('Employment Shock'!AC$16/100)</f>
        <v>0</v>
      </c>
      <c r="AD66" s="96">
        <f>'Employment Shock'!$N$41*('Employment Shock'!AD$16/100)</f>
        <v>0</v>
      </c>
      <c r="AE66" s="96">
        <f>'Employment Shock'!$N$41*('Employment Shock'!AE$16/100)</f>
        <v>0</v>
      </c>
      <c r="AF66" s="96">
        <f>'Employment Shock'!$N$41*('Employment Shock'!AF$16/100)</f>
        <v>0</v>
      </c>
      <c r="AG66" s="96">
        <f>'Employment Shock'!$N$41*('Employment Shock'!AG$16/100)</f>
        <v>0</v>
      </c>
      <c r="AH66" s="96">
        <f>'Employment Shock'!$N$41*('Employment Shock'!AH$16/100)</f>
        <v>0</v>
      </c>
      <c r="AI66" s="96">
        <f>'Employment Shock'!$N$41*('Employment Shock'!AI$16/100)</f>
        <v>0</v>
      </c>
      <c r="AJ66" s="96">
        <f>'Employment Shock'!$N$41*('Employment Shock'!AJ$16/100)</f>
        <v>0</v>
      </c>
      <c r="AK66" s="96">
        <f>'Employment Shock'!$N$41*('Employment Shock'!AK$16/100)</f>
        <v>0</v>
      </c>
      <c r="AL66" s="96">
        <f>'Employment Shock'!$N$41*('Employment Shock'!AL$16/100)</f>
        <v>0</v>
      </c>
      <c r="AM66" s="96">
        <f>'Employment Shock'!$N$41*('Employment Shock'!AM$16/100)</f>
        <v>0</v>
      </c>
      <c r="AN66" s="96">
        <f>'Employment Shock'!$N$41*('Employment Shock'!AN$16/100)</f>
        <v>0</v>
      </c>
      <c r="AO66" s="96">
        <f>'Employment Shock'!$N$41*('Employment Shock'!AO$16/100)</f>
        <v>0</v>
      </c>
      <c r="AP66" s="96">
        <f>'Employment Shock'!$N$41*('Employment Shock'!AP$16/100)</f>
        <v>0</v>
      </c>
      <c r="AQ66" s="96">
        <f>'Employment Shock'!$N$41*('Employment Shock'!AQ$16/100)</f>
        <v>0</v>
      </c>
      <c r="AR66" s="96">
        <f>'Employment Shock'!$N$41*('Employment Shock'!AR$16/100)</f>
        <v>0</v>
      </c>
      <c r="AS66" s="96">
        <f>'Employment Shock'!$N$41*('Employment Shock'!AS$16/100)</f>
        <v>0</v>
      </c>
      <c r="AT66" s="96">
        <f>'Employment Shock'!$N$41*('Employment Shock'!AT$16/100)</f>
        <v>0</v>
      </c>
      <c r="AU66" s="96">
        <f>'Employment Shock'!$N$41*('Employment Shock'!AU$16/100)</f>
        <v>0</v>
      </c>
      <c r="AV66" s="48"/>
    </row>
    <row r="67" spans="2:48" x14ac:dyDescent="0.25">
      <c r="B67" s="51"/>
      <c r="C67" s="92" t="s">
        <v>14</v>
      </c>
      <c r="D67" s="112"/>
      <c r="E67" s="108"/>
      <c r="F67" s="108"/>
      <c r="G67" s="108"/>
      <c r="H67" s="108"/>
      <c r="I67" s="108"/>
      <c r="J67" s="108"/>
      <c r="K67" s="108"/>
      <c r="L67" s="108"/>
      <c r="M67" s="108"/>
      <c r="N67" s="108"/>
      <c r="O67" s="108"/>
      <c r="P67" s="108"/>
      <c r="Q67" s="108"/>
      <c r="R67" s="108"/>
      <c r="S67" s="108"/>
      <c r="T67" s="108"/>
      <c r="U67" s="108"/>
      <c r="V67" s="108"/>
      <c r="W67" s="108"/>
      <c r="X67" s="48"/>
      <c r="Z67" s="51"/>
      <c r="AA67" s="92" t="s">
        <v>14</v>
      </c>
      <c r="AB67" s="147"/>
      <c r="AC67" s="89"/>
      <c r="AD67" s="89"/>
      <c r="AE67" s="89"/>
      <c r="AF67" s="89"/>
      <c r="AG67" s="89"/>
      <c r="AH67" s="89"/>
      <c r="AI67" s="89"/>
      <c r="AJ67" s="89"/>
      <c r="AK67" s="89"/>
      <c r="AL67" s="89"/>
      <c r="AM67" s="89"/>
      <c r="AN67" s="89"/>
      <c r="AO67" s="89"/>
      <c r="AP67" s="89"/>
      <c r="AQ67" s="89"/>
      <c r="AR67" s="89"/>
      <c r="AS67" s="89"/>
      <c r="AT67" s="89"/>
      <c r="AU67" s="89"/>
      <c r="AV67" s="48"/>
    </row>
    <row r="68" spans="2:48" x14ac:dyDescent="0.25">
      <c r="B68" s="51"/>
      <c r="C68" s="92" t="s">
        <v>15</v>
      </c>
      <c r="D68" s="112"/>
      <c r="E68" s="108"/>
      <c r="F68" s="108"/>
      <c r="G68" s="108"/>
      <c r="H68" s="108"/>
      <c r="I68" s="108"/>
      <c r="J68" s="108"/>
      <c r="K68" s="108"/>
      <c r="L68" s="108"/>
      <c r="M68" s="108"/>
      <c r="N68" s="108"/>
      <c r="O68" s="108"/>
      <c r="P68" s="108"/>
      <c r="Q68" s="108"/>
      <c r="R68" s="108"/>
      <c r="S68" s="108"/>
      <c r="T68" s="108"/>
      <c r="U68" s="108"/>
      <c r="V68" s="108"/>
      <c r="W68" s="108"/>
      <c r="X68" s="48"/>
      <c r="Z68" s="51"/>
      <c r="AA68" s="92" t="s">
        <v>15</v>
      </c>
      <c r="AB68" s="147"/>
      <c r="AC68" s="89"/>
      <c r="AD68" s="89"/>
      <c r="AE68" s="89"/>
      <c r="AF68" s="89"/>
      <c r="AG68" s="89"/>
      <c r="AH68" s="89"/>
      <c r="AI68" s="89"/>
      <c r="AJ68" s="89"/>
      <c r="AK68" s="89"/>
      <c r="AL68" s="89"/>
      <c r="AM68" s="89"/>
      <c r="AN68" s="89"/>
      <c r="AO68" s="89"/>
      <c r="AP68" s="89"/>
      <c r="AQ68" s="89"/>
      <c r="AR68" s="89"/>
      <c r="AS68" s="89"/>
      <c r="AT68" s="89"/>
      <c r="AU68" s="89"/>
      <c r="AV68" s="48"/>
    </row>
    <row r="69" spans="2:48" x14ac:dyDescent="0.25">
      <c r="B69" s="51"/>
      <c r="C69" s="92" t="s">
        <v>16</v>
      </c>
      <c r="D69" s="112"/>
      <c r="E69" s="108"/>
      <c r="F69" s="108"/>
      <c r="G69" s="108"/>
      <c r="H69" s="108"/>
      <c r="I69" s="108"/>
      <c r="J69" s="108"/>
      <c r="K69" s="108"/>
      <c r="L69" s="108"/>
      <c r="M69" s="108"/>
      <c r="N69" s="108"/>
      <c r="O69" s="108"/>
      <c r="P69" s="108"/>
      <c r="Q69" s="108"/>
      <c r="R69" s="108"/>
      <c r="S69" s="108"/>
      <c r="T69" s="108"/>
      <c r="U69" s="108"/>
      <c r="V69" s="108"/>
      <c r="W69" s="108"/>
      <c r="X69" s="48"/>
      <c r="Z69" s="51"/>
      <c r="AA69" s="92" t="s">
        <v>16</v>
      </c>
      <c r="AB69" s="147"/>
      <c r="AC69" s="89"/>
      <c r="AD69" s="89"/>
      <c r="AE69" s="89"/>
      <c r="AF69" s="89"/>
      <c r="AG69" s="89"/>
      <c r="AH69" s="89"/>
      <c r="AI69" s="89"/>
      <c r="AJ69" s="89"/>
      <c r="AK69" s="89"/>
      <c r="AL69" s="89"/>
      <c r="AM69" s="89"/>
      <c r="AN69" s="89"/>
      <c r="AO69" s="89"/>
      <c r="AP69" s="89"/>
      <c r="AQ69" s="89"/>
      <c r="AR69" s="89"/>
      <c r="AS69" s="89"/>
      <c r="AT69" s="89"/>
      <c r="AU69" s="89"/>
      <c r="AV69" s="48"/>
    </row>
    <row r="70" spans="2:48" x14ac:dyDescent="0.25">
      <c r="B70" s="51"/>
      <c r="C70" s="92" t="s">
        <v>17</v>
      </c>
      <c r="D70" s="112"/>
      <c r="E70" s="108"/>
      <c r="F70" s="108"/>
      <c r="G70" s="108"/>
      <c r="H70" s="108"/>
      <c r="I70" s="108"/>
      <c r="J70" s="108"/>
      <c r="K70" s="108"/>
      <c r="L70" s="108"/>
      <c r="M70" s="108"/>
      <c r="N70" s="108"/>
      <c r="O70" s="108"/>
      <c r="P70" s="108"/>
      <c r="Q70" s="108"/>
      <c r="R70" s="108"/>
      <c r="S70" s="108"/>
      <c r="T70" s="108"/>
      <c r="U70" s="108"/>
      <c r="V70" s="108"/>
      <c r="W70" s="108"/>
      <c r="X70" s="48"/>
      <c r="Z70" s="51"/>
      <c r="AA70" s="92" t="s">
        <v>17</v>
      </c>
      <c r="AB70" s="147"/>
      <c r="AC70" s="89"/>
      <c r="AD70" s="89"/>
      <c r="AE70" s="89"/>
      <c r="AF70" s="89"/>
      <c r="AG70" s="89"/>
      <c r="AH70" s="89"/>
      <c r="AI70" s="89"/>
      <c r="AJ70" s="89"/>
      <c r="AK70" s="89"/>
      <c r="AL70" s="89"/>
      <c r="AM70" s="89"/>
      <c r="AN70" s="89"/>
      <c r="AO70" s="89"/>
      <c r="AP70" s="89"/>
      <c r="AQ70" s="89"/>
      <c r="AR70" s="89"/>
      <c r="AS70" s="89"/>
      <c r="AT70" s="89"/>
      <c r="AU70" s="89"/>
      <c r="AV70" s="48"/>
    </row>
    <row r="71" spans="2:48" x14ac:dyDescent="0.25">
      <c r="B71" s="51"/>
      <c r="C71" s="92" t="s">
        <v>18</v>
      </c>
      <c r="D71" s="112"/>
      <c r="E71" s="108"/>
      <c r="F71" s="108"/>
      <c r="G71" s="108"/>
      <c r="H71" s="108"/>
      <c r="I71" s="108"/>
      <c r="J71" s="108"/>
      <c r="K71" s="108"/>
      <c r="L71" s="108"/>
      <c r="M71" s="108"/>
      <c r="N71" s="108"/>
      <c r="O71" s="108"/>
      <c r="P71" s="108"/>
      <c r="Q71" s="108"/>
      <c r="R71" s="108"/>
      <c r="S71" s="108"/>
      <c r="T71" s="108"/>
      <c r="U71" s="108"/>
      <c r="V71" s="108"/>
      <c r="W71" s="108"/>
      <c r="X71" s="48"/>
      <c r="Z71" s="51"/>
      <c r="AA71" s="92" t="s">
        <v>18</v>
      </c>
      <c r="AB71" s="147"/>
      <c r="AC71" s="89"/>
      <c r="AD71" s="89"/>
      <c r="AE71" s="89"/>
      <c r="AF71" s="89"/>
      <c r="AG71" s="89"/>
      <c r="AH71" s="89"/>
      <c r="AI71" s="89"/>
      <c r="AJ71" s="89"/>
      <c r="AK71" s="89"/>
      <c r="AL71" s="89"/>
      <c r="AM71" s="89"/>
      <c r="AN71" s="89"/>
      <c r="AO71" s="89"/>
      <c r="AP71" s="89"/>
      <c r="AQ71" s="89"/>
      <c r="AR71" s="89"/>
      <c r="AS71" s="89"/>
      <c r="AT71" s="89"/>
      <c r="AU71" s="89"/>
      <c r="AV71" s="48"/>
    </row>
    <row r="72" spans="2:48" x14ac:dyDescent="0.25">
      <c r="B72" s="51"/>
      <c r="C72" s="93" t="s">
        <v>86</v>
      </c>
      <c r="D72" s="113"/>
      <c r="E72" s="108"/>
      <c r="F72" s="108"/>
      <c r="G72" s="108"/>
      <c r="H72" s="108"/>
      <c r="I72" s="108"/>
      <c r="J72" s="108"/>
      <c r="K72" s="108"/>
      <c r="L72" s="108"/>
      <c r="M72" s="108"/>
      <c r="N72" s="108"/>
      <c r="O72" s="108"/>
      <c r="P72" s="108"/>
      <c r="Q72" s="108"/>
      <c r="R72" s="108"/>
      <c r="S72" s="108"/>
      <c r="T72" s="108"/>
      <c r="U72" s="108"/>
      <c r="V72" s="108"/>
      <c r="W72" s="108"/>
      <c r="X72" s="90"/>
      <c r="Z72" s="51"/>
      <c r="AA72" s="93" t="s">
        <v>86</v>
      </c>
      <c r="AB72" s="149"/>
      <c r="AC72" s="89"/>
      <c r="AD72" s="89"/>
      <c r="AE72" s="89"/>
      <c r="AF72" s="89"/>
      <c r="AG72" s="89"/>
      <c r="AH72" s="89"/>
      <c r="AI72" s="89"/>
      <c r="AJ72" s="89"/>
      <c r="AK72" s="89"/>
      <c r="AL72" s="89"/>
      <c r="AM72" s="89"/>
      <c r="AN72" s="89"/>
      <c r="AO72" s="89"/>
      <c r="AP72" s="89"/>
      <c r="AQ72" s="89"/>
      <c r="AR72" s="89"/>
      <c r="AS72" s="89"/>
      <c r="AT72" s="89"/>
      <c r="AU72" s="89"/>
      <c r="AV72" s="90"/>
    </row>
    <row r="73" spans="2:48" x14ac:dyDescent="0.25">
      <c r="B73" s="51"/>
      <c r="C73" s="56" t="s">
        <v>93</v>
      </c>
      <c r="D73" s="114"/>
      <c r="E73" s="99">
        <f>SUM(E54:E72)</f>
        <v>0</v>
      </c>
      <c r="F73" s="99">
        <f t="shared" ref="F73:W73" si="10">SUM(F54:F72)</f>
        <v>0</v>
      </c>
      <c r="G73" s="99">
        <f t="shared" si="10"/>
        <v>0</v>
      </c>
      <c r="H73" s="99">
        <f t="shared" si="10"/>
        <v>0</v>
      </c>
      <c r="I73" s="99">
        <f t="shared" si="10"/>
        <v>0</v>
      </c>
      <c r="J73" s="99">
        <f t="shared" si="10"/>
        <v>0</v>
      </c>
      <c r="K73" s="99">
        <f t="shared" si="10"/>
        <v>0</v>
      </c>
      <c r="L73" s="99">
        <f t="shared" si="10"/>
        <v>0</v>
      </c>
      <c r="M73" s="99">
        <f t="shared" si="10"/>
        <v>0</v>
      </c>
      <c r="N73" s="99">
        <f t="shared" si="10"/>
        <v>0</v>
      </c>
      <c r="O73" s="99">
        <f t="shared" si="10"/>
        <v>0</v>
      </c>
      <c r="P73" s="99">
        <f t="shared" si="10"/>
        <v>0</v>
      </c>
      <c r="Q73" s="99">
        <f t="shared" si="10"/>
        <v>0</v>
      </c>
      <c r="R73" s="99">
        <f t="shared" si="10"/>
        <v>0</v>
      </c>
      <c r="S73" s="99">
        <f t="shared" si="10"/>
        <v>0</v>
      </c>
      <c r="T73" s="99">
        <f t="shared" si="10"/>
        <v>0</v>
      </c>
      <c r="U73" s="99">
        <f t="shared" si="10"/>
        <v>0</v>
      </c>
      <c r="V73" s="99">
        <f t="shared" si="10"/>
        <v>0</v>
      </c>
      <c r="W73" s="99">
        <f t="shared" si="10"/>
        <v>0</v>
      </c>
      <c r="X73" s="115">
        <f>SUM(E73:W73)</f>
        <v>0</v>
      </c>
      <c r="Z73" s="51"/>
      <c r="AA73" s="56" t="s">
        <v>93</v>
      </c>
      <c r="AB73" s="150"/>
      <c r="AC73" s="98">
        <f>SUM(AC54:AC72)</f>
        <v>0</v>
      </c>
      <c r="AD73" s="98">
        <f t="shared" ref="AD73:AU73" si="11">SUM(AD54:AD72)</f>
        <v>0</v>
      </c>
      <c r="AE73" s="98">
        <f t="shared" si="11"/>
        <v>0</v>
      </c>
      <c r="AF73" s="98">
        <f t="shared" si="11"/>
        <v>0</v>
      </c>
      <c r="AG73" s="98">
        <f t="shared" si="11"/>
        <v>0</v>
      </c>
      <c r="AH73" s="98">
        <f t="shared" si="11"/>
        <v>0</v>
      </c>
      <c r="AI73" s="98">
        <f t="shared" si="11"/>
        <v>0</v>
      </c>
      <c r="AJ73" s="98">
        <f t="shared" si="11"/>
        <v>0</v>
      </c>
      <c r="AK73" s="98">
        <f t="shared" si="11"/>
        <v>0</v>
      </c>
      <c r="AL73" s="98">
        <f t="shared" si="11"/>
        <v>0</v>
      </c>
      <c r="AM73" s="98">
        <f t="shared" si="11"/>
        <v>0</v>
      </c>
      <c r="AN73" s="98">
        <f t="shared" si="11"/>
        <v>0</v>
      </c>
      <c r="AO73" s="98">
        <f t="shared" si="11"/>
        <v>0</v>
      </c>
      <c r="AP73" s="98">
        <f t="shared" si="11"/>
        <v>0</v>
      </c>
      <c r="AQ73" s="98">
        <f t="shared" si="11"/>
        <v>0</v>
      </c>
      <c r="AR73" s="98">
        <f t="shared" si="11"/>
        <v>0</v>
      </c>
      <c r="AS73" s="98">
        <f t="shared" si="11"/>
        <v>0</v>
      </c>
      <c r="AT73" s="98">
        <f t="shared" si="11"/>
        <v>0</v>
      </c>
      <c r="AU73" s="98">
        <f t="shared" si="11"/>
        <v>0</v>
      </c>
      <c r="AV73" s="48">
        <f>SUM(AC73:AU73)</f>
        <v>0</v>
      </c>
    </row>
    <row r="74" spans="2:48" ht="15.75" thickBot="1" x14ac:dyDescent="0.3">
      <c r="B74" s="58"/>
      <c r="C74" s="59"/>
      <c r="D74" s="59"/>
      <c r="E74" s="59"/>
      <c r="F74" s="59"/>
      <c r="G74" s="59"/>
      <c r="H74" s="59"/>
      <c r="I74" s="59"/>
      <c r="J74" s="59"/>
      <c r="K74" s="59"/>
      <c r="L74" s="59"/>
      <c r="M74" s="59"/>
      <c r="N74" s="59"/>
      <c r="O74" s="59"/>
      <c r="P74" s="59"/>
      <c r="Q74" s="59"/>
      <c r="R74" s="59"/>
      <c r="S74" s="59"/>
      <c r="T74" s="59"/>
      <c r="U74" s="59"/>
      <c r="V74" s="59"/>
      <c r="W74" s="59"/>
      <c r="X74" s="60"/>
      <c r="Z74" s="58"/>
      <c r="AA74" s="59"/>
      <c r="AB74" s="151"/>
      <c r="AC74" s="59"/>
      <c r="AD74" s="59"/>
      <c r="AE74" s="59"/>
      <c r="AF74" s="59"/>
      <c r="AG74" s="59"/>
      <c r="AH74" s="59"/>
      <c r="AI74" s="59"/>
      <c r="AJ74" s="59"/>
      <c r="AK74" s="59"/>
      <c r="AL74" s="59"/>
      <c r="AM74" s="59"/>
      <c r="AN74" s="59"/>
      <c r="AO74" s="59"/>
      <c r="AP74" s="59"/>
      <c r="AQ74" s="59"/>
      <c r="AR74" s="59"/>
      <c r="AS74" s="59"/>
      <c r="AT74" s="59"/>
      <c r="AU74" s="59"/>
      <c r="AV74" s="60"/>
    </row>
    <row r="76" spans="2:48" ht="15.75" thickBot="1" x14ac:dyDescent="0.3">
      <c r="C76" s="47">
        <v>20302034</v>
      </c>
      <c r="AA76" s="82">
        <f>C76</f>
        <v>20302034</v>
      </c>
    </row>
    <row r="77" spans="2:48" x14ac:dyDescent="0.25">
      <c r="B77" s="75"/>
      <c r="C77" s="67"/>
      <c r="D77" s="67"/>
      <c r="E77" s="45"/>
      <c r="F77" s="45"/>
      <c r="G77" s="45"/>
      <c r="H77" s="45"/>
      <c r="I77" s="45"/>
      <c r="J77" s="45"/>
      <c r="K77" s="45"/>
      <c r="L77" s="45"/>
      <c r="M77" s="45"/>
      <c r="N77" s="45"/>
      <c r="O77" s="45"/>
      <c r="P77" s="45"/>
      <c r="Q77" s="45"/>
      <c r="R77" s="45"/>
      <c r="S77" s="45"/>
      <c r="T77" s="45"/>
      <c r="U77" s="45"/>
      <c r="V77" s="45"/>
      <c r="W77" s="45"/>
      <c r="X77" s="46"/>
      <c r="Z77" s="75"/>
      <c r="AA77" s="67"/>
      <c r="AB77" s="144"/>
      <c r="AC77" s="45"/>
      <c r="AD77" s="45"/>
      <c r="AE77" s="45"/>
      <c r="AF77" s="45"/>
      <c r="AG77" s="45"/>
      <c r="AH77" s="45"/>
      <c r="AI77" s="45"/>
      <c r="AJ77" s="45"/>
      <c r="AK77" s="45"/>
      <c r="AL77" s="45"/>
      <c r="AM77" s="45"/>
      <c r="AN77" s="45"/>
      <c r="AO77" s="45"/>
      <c r="AP77" s="45"/>
      <c r="AQ77" s="45"/>
      <c r="AR77" s="45"/>
      <c r="AS77" s="45"/>
      <c r="AT77" s="45"/>
      <c r="AU77" s="45"/>
      <c r="AV77" s="46"/>
    </row>
    <row r="78" spans="2:48" x14ac:dyDescent="0.25">
      <c r="B78" s="51"/>
      <c r="C78" s="110" t="s">
        <v>0</v>
      </c>
      <c r="D78" s="95" t="s">
        <v>20</v>
      </c>
      <c r="E78" s="92" t="s">
        <v>1</v>
      </c>
      <c r="F78" s="92" t="s">
        <v>2</v>
      </c>
      <c r="G78" s="92" t="s">
        <v>3</v>
      </c>
      <c r="H78" s="92" t="s">
        <v>4</v>
      </c>
      <c r="I78" s="92" t="s">
        <v>5</v>
      </c>
      <c r="J78" s="92" t="s">
        <v>6</v>
      </c>
      <c r="K78" s="92" t="s">
        <v>7</v>
      </c>
      <c r="L78" s="92" t="s">
        <v>8</v>
      </c>
      <c r="M78" s="92" t="s">
        <v>9</v>
      </c>
      <c r="N78" s="92" t="s">
        <v>10</v>
      </c>
      <c r="O78" s="92" t="s">
        <v>11</v>
      </c>
      <c r="P78" s="92" t="s">
        <v>12</v>
      </c>
      <c r="Q78" s="92" t="s">
        <v>13</v>
      </c>
      <c r="R78" s="92" t="s">
        <v>14</v>
      </c>
      <c r="S78" s="92" t="s">
        <v>15</v>
      </c>
      <c r="T78" s="92" t="s">
        <v>16</v>
      </c>
      <c r="U78" s="92" t="s">
        <v>17</v>
      </c>
      <c r="V78" s="92" t="s">
        <v>18</v>
      </c>
      <c r="W78" s="93" t="s">
        <v>85</v>
      </c>
      <c r="X78" s="90"/>
      <c r="Z78" s="51"/>
      <c r="AA78" s="110" t="s">
        <v>21</v>
      </c>
      <c r="AB78" s="145" t="s">
        <v>20</v>
      </c>
      <c r="AC78" s="92" t="s">
        <v>1</v>
      </c>
      <c r="AD78" s="92" t="s">
        <v>2</v>
      </c>
      <c r="AE78" s="92" t="s">
        <v>3</v>
      </c>
      <c r="AF78" s="92" t="s">
        <v>4</v>
      </c>
      <c r="AG78" s="92" t="s">
        <v>5</v>
      </c>
      <c r="AH78" s="92" t="s">
        <v>6</v>
      </c>
      <c r="AI78" s="92" t="s">
        <v>7</v>
      </c>
      <c r="AJ78" s="92" t="s">
        <v>8</v>
      </c>
      <c r="AK78" s="92" t="s">
        <v>9</v>
      </c>
      <c r="AL78" s="92" t="s">
        <v>10</v>
      </c>
      <c r="AM78" s="92" t="s">
        <v>11</v>
      </c>
      <c r="AN78" s="92" t="s">
        <v>12</v>
      </c>
      <c r="AO78" s="92" t="s">
        <v>13</v>
      </c>
      <c r="AP78" s="92" t="s">
        <v>14</v>
      </c>
      <c r="AQ78" s="92" t="s">
        <v>15</v>
      </c>
      <c r="AR78" s="92" t="s">
        <v>16</v>
      </c>
      <c r="AS78" s="92" t="s">
        <v>17</v>
      </c>
      <c r="AT78" s="92" t="s">
        <v>18</v>
      </c>
      <c r="AU78" s="93" t="s">
        <v>85</v>
      </c>
      <c r="AV78" s="90"/>
    </row>
    <row r="79" spans="2:48" x14ac:dyDescent="0.25">
      <c r="B79" s="51"/>
      <c r="C79" s="91" t="s">
        <v>1</v>
      </c>
      <c r="D79" s="91"/>
      <c r="E79" s="89"/>
      <c r="F79" s="89"/>
      <c r="G79" s="89"/>
      <c r="H79" s="89"/>
      <c r="I79" s="89"/>
      <c r="J79" s="89"/>
      <c r="K79" s="89"/>
      <c r="L79" s="89"/>
      <c r="M79" s="89"/>
      <c r="N79" s="89"/>
      <c r="O79" s="89"/>
      <c r="P79" s="89"/>
      <c r="Q79" s="89"/>
      <c r="R79" s="89"/>
      <c r="S79" s="89"/>
      <c r="T79" s="89"/>
      <c r="U79" s="89"/>
      <c r="V79" s="89"/>
      <c r="W79" s="89"/>
      <c r="X79" s="90"/>
      <c r="Z79" s="51"/>
      <c r="AA79" s="91" t="s">
        <v>1</v>
      </c>
      <c r="AB79" s="146"/>
      <c r="AC79" s="89"/>
      <c r="AD79" s="89"/>
      <c r="AE79" s="89"/>
      <c r="AF79" s="89"/>
      <c r="AG79" s="89"/>
      <c r="AH79" s="89"/>
      <c r="AI79" s="89"/>
      <c r="AJ79" s="89"/>
      <c r="AK79" s="89"/>
      <c r="AL79" s="89"/>
      <c r="AM79" s="89"/>
      <c r="AN79" s="89"/>
      <c r="AO79" s="89"/>
      <c r="AP79" s="89"/>
      <c r="AQ79" s="89"/>
      <c r="AR79" s="89"/>
      <c r="AS79" s="89"/>
      <c r="AT79" s="89"/>
      <c r="AU79" s="89"/>
      <c r="AV79" s="90"/>
    </row>
    <row r="80" spans="2:48" x14ac:dyDescent="0.25">
      <c r="B80" s="51"/>
      <c r="C80" s="92" t="s">
        <v>2</v>
      </c>
      <c r="D80" s="92"/>
      <c r="E80" s="89"/>
      <c r="F80" s="89"/>
      <c r="G80" s="89"/>
      <c r="H80" s="89"/>
      <c r="I80" s="89"/>
      <c r="J80" s="89"/>
      <c r="K80" s="89"/>
      <c r="L80" s="89"/>
      <c r="M80" s="89"/>
      <c r="N80" s="89"/>
      <c r="O80" s="89"/>
      <c r="P80" s="89"/>
      <c r="Q80" s="89"/>
      <c r="R80" s="89"/>
      <c r="S80" s="89"/>
      <c r="T80" s="89"/>
      <c r="U80" s="89"/>
      <c r="V80" s="89"/>
      <c r="W80" s="89"/>
      <c r="X80" s="48"/>
      <c r="Z80" s="51"/>
      <c r="AA80" s="92" t="s">
        <v>2</v>
      </c>
      <c r="AB80" s="147"/>
      <c r="AC80" s="89"/>
      <c r="AD80" s="89"/>
      <c r="AE80" s="89"/>
      <c r="AF80" s="89"/>
      <c r="AG80" s="89"/>
      <c r="AH80" s="89"/>
      <c r="AI80" s="89"/>
      <c r="AJ80" s="89"/>
      <c r="AK80" s="89"/>
      <c r="AL80" s="89"/>
      <c r="AM80" s="89"/>
      <c r="AN80" s="89"/>
      <c r="AO80" s="89"/>
      <c r="AP80" s="89"/>
      <c r="AQ80" s="89"/>
      <c r="AR80" s="89"/>
      <c r="AS80" s="89"/>
      <c r="AT80" s="89"/>
      <c r="AU80" s="89"/>
      <c r="AV80" s="48"/>
    </row>
    <row r="81" spans="2:48" x14ac:dyDescent="0.25">
      <c r="B81" s="51"/>
      <c r="C81" s="92" t="s">
        <v>3</v>
      </c>
      <c r="D81" s="92"/>
      <c r="E81" s="89"/>
      <c r="F81" s="89"/>
      <c r="G81" s="89"/>
      <c r="H81" s="89"/>
      <c r="I81" s="89"/>
      <c r="J81" s="89"/>
      <c r="K81" s="89"/>
      <c r="L81" s="89"/>
      <c r="M81" s="89"/>
      <c r="N81" s="89"/>
      <c r="O81" s="89"/>
      <c r="P81" s="89"/>
      <c r="Q81" s="89"/>
      <c r="R81" s="89"/>
      <c r="S81" s="89"/>
      <c r="T81" s="89"/>
      <c r="U81" s="89"/>
      <c r="V81" s="89"/>
      <c r="W81" s="89"/>
      <c r="X81" s="48"/>
      <c r="Z81" s="51"/>
      <c r="AA81" s="92" t="s">
        <v>3</v>
      </c>
      <c r="AB81" s="147"/>
      <c r="AC81" s="89"/>
      <c r="AD81" s="89"/>
      <c r="AE81" s="89"/>
      <c r="AF81" s="89"/>
      <c r="AG81" s="89"/>
      <c r="AH81" s="89"/>
      <c r="AI81" s="89"/>
      <c r="AJ81" s="89"/>
      <c r="AK81" s="89"/>
      <c r="AL81" s="89"/>
      <c r="AM81" s="89"/>
      <c r="AN81" s="89"/>
      <c r="AO81" s="89"/>
      <c r="AP81" s="89"/>
      <c r="AQ81" s="89"/>
      <c r="AR81" s="89"/>
      <c r="AS81" s="89"/>
      <c r="AT81" s="89"/>
      <c r="AU81" s="89"/>
      <c r="AV81" s="48"/>
    </row>
    <row r="82" spans="2:48" x14ac:dyDescent="0.25">
      <c r="B82" s="51"/>
      <c r="C82" s="92" t="s">
        <v>4</v>
      </c>
      <c r="D82" s="111">
        <f t="shared" ref="D82:D91" si="12">SUM(E82:W82)</f>
        <v>0</v>
      </c>
      <c r="E82" s="96">
        <f>'Employment Shock'!$F$32*('Employment Shock'!AC$7/100)</f>
        <v>0</v>
      </c>
      <c r="F82" s="96">
        <f>'Employment Shock'!$F$32*('Employment Shock'!AD$7/100)</f>
        <v>0</v>
      </c>
      <c r="G82" s="96">
        <f>'Employment Shock'!$F$32*('Employment Shock'!AE$7/100)</f>
        <v>0</v>
      </c>
      <c r="H82" s="96">
        <f>'Employment Shock'!$F$32*('Employment Shock'!AF$7/100)</f>
        <v>0</v>
      </c>
      <c r="I82" s="96">
        <f>'Employment Shock'!$F$32*('Employment Shock'!AG$7/100)</f>
        <v>0</v>
      </c>
      <c r="J82" s="96">
        <f>'Employment Shock'!$F$32*('Employment Shock'!AH$7/100)</f>
        <v>0</v>
      </c>
      <c r="K82" s="96">
        <f>'Employment Shock'!$F$32*('Employment Shock'!AI$7/100)</f>
        <v>0</v>
      </c>
      <c r="L82" s="96">
        <f>'Employment Shock'!$F$32*('Employment Shock'!AJ$7/100)</f>
        <v>0</v>
      </c>
      <c r="M82" s="96">
        <f>'Employment Shock'!$F$32*('Employment Shock'!AK$7/100)</f>
        <v>0</v>
      </c>
      <c r="N82" s="96">
        <f>'Employment Shock'!$F$32*('Employment Shock'!AL$7/100)</f>
        <v>0</v>
      </c>
      <c r="O82" s="96">
        <f>'Employment Shock'!$F$32*('Employment Shock'!AM$7/100)</f>
        <v>0</v>
      </c>
      <c r="P82" s="96">
        <f>'Employment Shock'!$F$32*('Employment Shock'!AN$7/100)</f>
        <v>0</v>
      </c>
      <c r="Q82" s="96">
        <f>'Employment Shock'!$F$32*('Employment Shock'!AO$7/100)</f>
        <v>0</v>
      </c>
      <c r="R82" s="96">
        <f>'Employment Shock'!$F$32*('Employment Shock'!AP$7/100)</f>
        <v>0</v>
      </c>
      <c r="S82" s="96">
        <f>'Employment Shock'!$F$32*('Employment Shock'!AQ$7/100)</f>
        <v>0</v>
      </c>
      <c r="T82" s="96">
        <f>'Employment Shock'!$F$32*('Employment Shock'!AR$7/100)</f>
        <v>0</v>
      </c>
      <c r="U82" s="96">
        <f>'Employment Shock'!$F$32*('Employment Shock'!AS$7/100)</f>
        <v>0</v>
      </c>
      <c r="V82" s="96">
        <f>'Employment Shock'!$F$32*('Employment Shock'!AT$7/100)</f>
        <v>0</v>
      </c>
      <c r="W82" s="96">
        <f>'Employment Shock'!$F$32*('Employment Shock'!AU$7/100)</f>
        <v>0</v>
      </c>
      <c r="X82" s="48"/>
      <c r="Z82" s="51"/>
      <c r="AA82" s="92" t="s">
        <v>4</v>
      </c>
      <c r="AB82" s="148">
        <f t="shared" ref="AB82:AB91" si="13">SUM(AC82:AU82)</f>
        <v>0</v>
      </c>
      <c r="AC82" s="96">
        <f>'Employment Shock'!$O$32*('Employment Shock'!AC$7/100)</f>
        <v>0</v>
      </c>
      <c r="AD82" s="96">
        <f>'Employment Shock'!$O$32*('Employment Shock'!AD$7/100)</f>
        <v>0</v>
      </c>
      <c r="AE82" s="96">
        <f>'Employment Shock'!$O$32*('Employment Shock'!AE$7/100)</f>
        <v>0</v>
      </c>
      <c r="AF82" s="96">
        <f>'Employment Shock'!$O$32*('Employment Shock'!AF$7/100)</f>
        <v>0</v>
      </c>
      <c r="AG82" s="96">
        <f>'Employment Shock'!$O$32*('Employment Shock'!AG$7/100)</f>
        <v>0</v>
      </c>
      <c r="AH82" s="96">
        <f>'Employment Shock'!$O$32*('Employment Shock'!AH$7/100)</f>
        <v>0</v>
      </c>
      <c r="AI82" s="96">
        <f>'Employment Shock'!$O$32*('Employment Shock'!AI$7/100)</f>
        <v>0</v>
      </c>
      <c r="AJ82" s="96">
        <f>'Employment Shock'!$O$32*('Employment Shock'!AJ$7/100)</f>
        <v>0</v>
      </c>
      <c r="AK82" s="96">
        <f>'Employment Shock'!$O$32*('Employment Shock'!AK$7/100)</f>
        <v>0</v>
      </c>
      <c r="AL82" s="96">
        <f>'Employment Shock'!$O$32*('Employment Shock'!AL$7/100)</f>
        <v>0</v>
      </c>
      <c r="AM82" s="96">
        <f>'Employment Shock'!$O$32*('Employment Shock'!AM$7/100)</f>
        <v>0</v>
      </c>
      <c r="AN82" s="96">
        <f>'Employment Shock'!$O$32*('Employment Shock'!AN$7/100)</f>
        <v>0</v>
      </c>
      <c r="AO82" s="96">
        <f>'Employment Shock'!$O$32*('Employment Shock'!AO$7/100)</f>
        <v>0</v>
      </c>
      <c r="AP82" s="96">
        <f>'Employment Shock'!$O$32*('Employment Shock'!AP$7/100)</f>
        <v>0</v>
      </c>
      <c r="AQ82" s="96">
        <f>'Employment Shock'!$O$32*('Employment Shock'!AQ$7/100)</f>
        <v>0</v>
      </c>
      <c r="AR82" s="96">
        <f>'Employment Shock'!$O$32*('Employment Shock'!AR$7/100)</f>
        <v>0</v>
      </c>
      <c r="AS82" s="96">
        <f>'Employment Shock'!$O$32*('Employment Shock'!AS$7/100)</f>
        <v>0</v>
      </c>
      <c r="AT82" s="96">
        <f>'Employment Shock'!$O$32*('Employment Shock'!AT$7/100)</f>
        <v>0</v>
      </c>
      <c r="AU82" s="96">
        <f>'Employment Shock'!$O$32*('Employment Shock'!AU$7/100)</f>
        <v>0</v>
      </c>
      <c r="AV82" s="48"/>
    </row>
    <row r="83" spans="2:48" x14ac:dyDescent="0.25">
      <c r="B83" s="51"/>
      <c r="C83" s="92" t="s">
        <v>5</v>
      </c>
      <c r="D83" s="111">
        <f t="shared" si="12"/>
        <v>0</v>
      </c>
      <c r="E83" s="96">
        <f>'Employment Shock'!$F$33*('Employment Shock'!AC$8/100)</f>
        <v>0</v>
      </c>
      <c r="F83" s="96">
        <f>'Employment Shock'!$F$33*('Employment Shock'!AD$8/100)</f>
        <v>0</v>
      </c>
      <c r="G83" s="96">
        <f>'Employment Shock'!$F$33*('Employment Shock'!AE$8/100)</f>
        <v>0</v>
      </c>
      <c r="H83" s="96">
        <f>'Employment Shock'!$F$33*('Employment Shock'!AF$8/100)</f>
        <v>0</v>
      </c>
      <c r="I83" s="96">
        <f>'Employment Shock'!$F$33*('Employment Shock'!AG$8/100)</f>
        <v>0</v>
      </c>
      <c r="J83" s="96">
        <f>'Employment Shock'!$F$33*('Employment Shock'!AH$8/100)</f>
        <v>0</v>
      </c>
      <c r="K83" s="96">
        <f>'Employment Shock'!$F$33*('Employment Shock'!AI$8/100)</f>
        <v>0</v>
      </c>
      <c r="L83" s="96">
        <f>'Employment Shock'!$F$33*('Employment Shock'!AJ$8/100)</f>
        <v>0</v>
      </c>
      <c r="M83" s="96">
        <f>'Employment Shock'!$F$33*('Employment Shock'!AK$8/100)</f>
        <v>0</v>
      </c>
      <c r="N83" s="96">
        <f>'Employment Shock'!$F$33*('Employment Shock'!AL$8/100)</f>
        <v>0</v>
      </c>
      <c r="O83" s="96">
        <f>'Employment Shock'!$F$33*('Employment Shock'!AM$8/100)</f>
        <v>0</v>
      </c>
      <c r="P83" s="96">
        <f>'Employment Shock'!$F$33*('Employment Shock'!AN$8/100)</f>
        <v>0</v>
      </c>
      <c r="Q83" s="96">
        <f>'Employment Shock'!$F$33*('Employment Shock'!AO$8/100)</f>
        <v>0</v>
      </c>
      <c r="R83" s="96">
        <f>'Employment Shock'!$F$33*('Employment Shock'!AP$8/100)</f>
        <v>0</v>
      </c>
      <c r="S83" s="96">
        <f>'Employment Shock'!$F$33*('Employment Shock'!AQ$8/100)</f>
        <v>0</v>
      </c>
      <c r="T83" s="96">
        <f>'Employment Shock'!$F$33*('Employment Shock'!AR$8/100)</f>
        <v>0</v>
      </c>
      <c r="U83" s="96">
        <f>'Employment Shock'!$F$33*('Employment Shock'!AS$8/100)</f>
        <v>0</v>
      </c>
      <c r="V83" s="96">
        <f>'Employment Shock'!$F$33*('Employment Shock'!AT$8/100)</f>
        <v>0</v>
      </c>
      <c r="W83" s="96">
        <f>'Employment Shock'!$F$33*('Employment Shock'!AU$8/100)</f>
        <v>0</v>
      </c>
      <c r="X83" s="48"/>
      <c r="Z83" s="51"/>
      <c r="AA83" s="92" t="s">
        <v>5</v>
      </c>
      <c r="AB83" s="148">
        <f t="shared" si="13"/>
        <v>0</v>
      </c>
      <c r="AC83" s="96">
        <f>'Employment Shock'!$O$33*('Employment Shock'!AC$8/100)</f>
        <v>0</v>
      </c>
      <c r="AD83" s="96">
        <f>'Employment Shock'!$O$33*('Employment Shock'!AD$8/100)</f>
        <v>0</v>
      </c>
      <c r="AE83" s="96">
        <f>'Employment Shock'!$O$33*('Employment Shock'!AE$8/100)</f>
        <v>0</v>
      </c>
      <c r="AF83" s="96">
        <f>'Employment Shock'!$O$33*('Employment Shock'!AF$8/100)</f>
        <v>0</v>
      </c>
      <c r="AG83" s="96">
        <f>'Employment Shock'!$O$33*('Employment Shock'!AG$8/100)</f>
        <v>0</v>
      </c>
      <c r="AH83" s="96">
        <f>'Employment Shock'!$O$33*('Employment Shock'!AH$8/100)</f>
        <v>0</v>
      </c>
      <c r="AI83" s="96">
        <f>'Employment Shock'!$O$33*('Employment Shock'!AI$8/100)</f>
        <v>0</v>
      </c>
      <c r="AJ83" s="96">
        <f>'Employment Shock'!$O$33*('Employment Shock'!AJ$8/100)</f>
        <v>0</v>
      </c>
      <c r="AK83" s="96">
        <f>'Employment Shock'!$O$33*('Employment Shock'!AK$8/100)</f>
        <v>0</v>
      </c>
      <c r="AL83" s="96">
        <f>'Employment Shock'!$O$33*('Employment Shock'!AL$8/100)</f>
        <v>0</v>
      </c>
      <c r="AM83" s="96">
        <f>'Employment Shock'!$O$33*('Employment Shock'!AM$8/100)</f>
        <v>0</v>
      </c>
      <c r="AN83" s="96">
        <f>'Employment Shock'!$O$33*('Employment Shock'!AN$8/100)</f>
        <v>0</v>
      </c>
      <c r="AO83" s="96">
        <f>'Employment Shock'!$O$33*('Employment Shock'!AO$8/100)</f>
        <v>0</v>
      </c>
      <c r="AP83" s="96">
        <f>'Employment Shock'!$O$33*('Employment Shock'!AP$8/100)</f>
        <v>0</v>
      </c>
      <c r="AQ83" s="96">
        <f>'Employment Shock'!$O$33*('Employment Shock'!AQ$8/100)</f>
        <v>0</v>
      </c>
      <c r="AR83" s="96">
        <f>'Employment Shock'!$O$33*('Employment Shock'!AR$8/100)</f>
        <v>0</v>
      </c>
      <c r="AS83" s="96">
        <f>'Employment Shock'!$O$33*('Employment Shock'!AS$8/100)</f>
        <v>0</v>
      </c>
      <c r="AT83" s="96">
        <f>'Employment Shock'!$O$33*('Employment Shock'!AT$8/100)</f>
        <v>0</v>
      </c>
      <c r="AU83" s="96">
        <f>'Employment Shock'!$O$33*('Employment Shock'!AU$8/100)</f>
        <v>0</v>
      </c>
      <c r="AV83" s="48"/>
    </row>
    <row r="84" spans="2:48" x14ac:dyDescent="0.25">
      <c r="B84" s="51"/>
      <c r="C84" s="92" t="s">
        <v>6</v>
      </c>
      <c r="D84" s="111">
        <f t="shared" si="12"/>
        <v>0</v>
      </c>
      <c r="E84" s="96">
        <f>'Employment Shock'!$F$34*('Employment Shock'!AC$9/100)</f>
        <v>0</v>
      </c>
      <c r="F84" s="96">
        <f>'Employment Shock'!$F$34*('Employment Shock'!AD$9/100)</f>
        <v>0</v>
      </c>
      <c r="G84" s="96">
        <f>'Employment Shock'!$F$34*('Employment Shock'!AE$9/100)</f>
        <v>0</v>
      </c>
      <c r="H84" s="96">
        <f>'Employment Shock'!$F$34*('Employment Shock'!AF$9/100)</f>
        <v>0</v>
      </c>
      <c r="I84" s="96">
        <f>'Employment Shock'!$F$34*('Employment Shock'!AG$9/100)</f>
        <v>0</v>
      </c>
      <c r="J84" s="96">
        <f>'Employment Shock'!$F$34*('Employment Shock'!AH$9/100)</f>
        <v>0</v>
      </c>
      <c r="K84" s="96">
        <f>'Employment Shock'!$F$34*('Employment Shock'!AI$9/100)</f>
        <v>0</v>
      </c>
      <c r="L84" s="96">
        <f>'Employment Shock'!$F$34*('Employment Shock'!AJ$9/100)</f>
        <v>0</v>
      </c>
      <c r="M84" s="96">
        <f>'Employment Shock'!$F$34*('Employment Shock'!AK$9/100)</f>
        <v>0</v>
      </c>
      <c r="N84" s="96">
        <f>'Employment Shock'!$F$34*('Employment Shock'!AL$9/100)</f>
        <v>0</v>
      </c>
      <c r="O84" s="96">
        <f>'Employment Shock'!$F$34*('Employment Shock'!AM$9/100)</f>
        <v>0</v>
      </c>
      <c r="P84" s="96">
        <f>'Employment Shock'!$F$34*('Employment Shock'!AN$9/100)</f>
        <v>0</v>
      </c>
      <c r="Q84" s="96">
        <f>'Employment Shock'!$F$34*('Employment Shock'!AO$9/100)</f>
        <v>0</v>
      </c>
      <c r="R84" s="96">
        <f>'Employment Shock'!$F$34*('Employment Shock'!AP$9/100)</f>
        <v>0</v>
      </c>
      <c r="S84" s="96">
        <f>'Employment Shock'!$F$34*('Employment Shock'!AQ$9/100)</f>
        <v>0</v>
      </c>
      <c r="T84" s="96">
        <f>'Employment Shock'!$F$34*('Employment Shock'!AR$9/100)</f>
        <v>0</v>
      </c>
      <c r="U84" s="96">
        <f>'Employment Shock'!$F$34*('Employment Shock'!AS$9/100)</f>
        <v>0</v>
      </c>
      <c r="V84" s="96">
        <f>'Employment Shock'!$F$34*('Employment Shock'!AT$9/100)</f>
        <v>0</v>
      </c>
      <c r="W84" s="96">
        <f>'Employment Shock'!$F$34*('Employment Shock'!AU$9/100)</f>
        <v>0</v>
      </c>
      <c r="X84" s="48"/>
      <c r="Z84" s="51"/>
      <c r="AA84" s="92" t="s">
        <v>6</v>
      </c>
      <c r="AB84" s="148">
        <f t="shared" si="13"/>
        <v>0</v>
      </c>
      <c r="AC84" s="96">
        <f>'Employment Shock'!$O$34*('Employment Shock'!AC$9/100)</f>
        <v>0</v>
      </c>
      <c r="AD84" s="96">
        <f>'Employment Shock'!$O$34*('Employment Shock'!AD$9/100)</f>
        <v>0</v>
      </c>
      <c r="AE84" s="96">
        <f>'Employment Shock'!$O$34*('Employment Shock'!AE$9/100)</f>
        <v>0</v>
      </c>
      <c r="AF84" s="96">
        <f>'Employment Shock'!$O$34*('Employment Shock'!AF$9/100)</f>
        <v>0</v>
      </c>
      <c r="AG84" s="96">
        <f>'Employment Shock'!$O$34*('Employment Shock'!AG$9/100)</f>
        <v>0</v>
      </c>
      <c r="AH84" s="96">
        <f>'Employment Shock'!$O$34*('Employment Shock'!AH$9/100)</f>
        <v>0</v>
      </c>
      <c r="AI84" s="96">
        <f>'Employment Shock'!$O$34*('Employment Shock'!AI$9/100)</f>
        <v>0</v>
      </c>
      <c r="AJ84" s="96">
        <f>'Employment Shock'!$O$34*('Employment Shock'!AJ$9/100)</f>
        <v>0</v>
      </c>
      <c r="AK84" s="96">
        <f>'Employment Shock'!$O$34*('Employment Shock'!AK$9/100)</f>
        <v>0</v>
      </c>
      <c r="AL84" s="96">
        <f>'Employment Shock'!$O$34*('Employment Shock'!AL$9/100)</f>
        <v>0</v>
      </c>
      <c r="AM84" s="96">
        <f>'Employment Shock'!$O$34*('Employment Shock'!AM$9/100)</f>
        <v>0</v>
      </c>
      <c r="AN84" s="96">
        <f>'Employment Shock'!$O$34*('Employment Shock'!AN$9/100)</f>
        <v>0</v>
      </c>
      <c r="AO84" s="96">
        <f>'Employment Shock'!$O$34*('Employment Shock'!AO$9/100)</f>
        <v>0</v>
      </c>
      <c r="AP84" s="96">
        <f>'Employment Shock'!$O$34*('Employment Shock'!AP$9/100)</f>
        <v>0</v>
      </c>
      <c r="AQ84" s="96">
        <f>'Employment Shock'!$O$34*('Employment Shock'!AQ$9/100)</f>
        <v>0</v>
      </c>
      <c r="AR84" s="96">
        <f>'Employment Shock'!$O$34*('Employment Shock'!AR$9/100)</f>
        <v>0</v>
      </c>
      <c r="AS84" s="96">
        <f>'Employment Shock'!$O$34*('Employment Shock'!AS$9/100)</f>
        <v>0</v>
      </c>
      <c r="AT84" s="96">
        <f>'Employment Shock'!$O$34*('Employment Shock'!AT$9/100)</f>
        <v>0</v>
      </c>
      <c r="AU84" s="96">
        <f>'Employment Shock'!$O$34*('Employment Shock'!AU$9/100)</f>
        <v>0</v>
      </c>
      <c r="AV84" s="48"/>
    </row>
    <row r="85" spans="2:48" x14ac:dyDescent="0.25">
      <c r="B85" s="51"/>
      <c r="C85" s="92" t="s">
        <v>7</v>
      </c>
      <c r="D85" s="111">
        <f t="shared" si="12"/>
        <v>0</v>
      </c>
      <c r="E85" s="96">
        <f>'Employment Shock'!$F$35*('Employment Shock'!AC$10/100)</f>
        <v>0</v>
      </c>
      <c r="F85" s="96">
        <f>'Employment Shock'!$F$35*('Employment Shock'!AD$10/100)</f>
        <v>0</v>
      </c>
      <c r="G85" s="96">
        <f>'Employment Shock'!$F$35*('Employment Shock'!AE$10/100)</f>
        <v>0</v>
      </c>
      <c r="H85" s="96">
        <f>'Employment Shock'!$F$35*('Employment Shock'!AF$10/100)</f>
        <v>0</v>
      </c>
      <c r="I85" s="96">
        <f>'Employment Shock'!$F$35*('Employment Shock'!AG$10/100)</f>
        <v>0</v>
      </c>
      <c r="J85" s="96">
        <f>'Employment Shock'!$F$35*('Employment Shock'!AH$10/100)</f>
        <v>0</v>
      </c>
      <c r="K85" s="96">
        <f>'Employment Shock'!$F$35*('Employment Shock'!AI$10/100)</f>
        <v>0</v>
      </c>
      <c r="L85" s="96">
        <f>'Employment Shock'!$F$35*('Employment Shock'!AJ$10/100)</f>
        <v>0</v>
      </c>
      <c r="M85" s="96">
        <f>'Employment Shock'!$F$35*('Employment Shock'!AK$10/100)</f>
        <v>0</v>
      </c>
      <c r="N85" s="96">
        <f>'Employment Shock'!$F$35*('Employment Shock'!AL$10/100)</f>
        <v>0</v>
      </c>
      <c r="O85" s="96">
        <f>'Employment Shock'!$F$35*('Employment Shock'!AM$10/100)</f>
        <v>0</v>
      </c>
      <c r="P85" s="96">
        <f>'Employment Shock'!$F$35*('Employment Shock'!AN$10/100)</f>
        <v>0</v>
      </c>
      <c r="Q85" s="96">
        <f>'Employment Shock'!$F$35*('Employment Shock'!AO$10/100)</f>
        <v>0</v>
      </c>
      <c r="R85" s="96">
        <f>'Employment Shock'!$F$35*('Employment Shock'!AP$10/100)</f>
        <v>0</v>
      </c>
      <c r="S85" s="96">
        <f>'Employment Shock'!$F$35*('Employment Shock'!AQ$10/100)</f>
        <v>0</v>
      </c>
      <c r="T85" s="96">
        <f>'Employment Shock'!$F$35*('Employment Shock'!AR$10/100)</f>
        <v>0</v>
      </c>
      <c r="U85" s="96">
        <f>'Employment Shock'!$F$35*('Employment Shock'!AS$10/100)</f>
        <v>0</v>
      </c>
      <c r="V85" s="96">
        <f>'Employment Shock'!$F$35*('Employment Shock'!AT$10/100)</f>
        <v>0</v>
      </c>
      <c r="W85" s="96">
        <f>'Employment Shock'!$F$35*('Employment Shock'!AU$10/100)</f>
        <v>0</v>
      </c>
      <c r="X85" s="48"/>
      <c r="Z85" s="51"/>
      <c r="AA85" s="92" t="s">
        <v>7</v>
      </c>
      <c r="AB85" s="148">
        <f t="shared" si="13"/>
        <v>0</v>
      </c>
      <c r="AC85" s="96">
        <f>'Employment Shock'!$O$35*('Employment Shock'!AC$10/100)</f>
        <v>0</v>
      </c>
      <c r="AD85" s="96">
        <f>'Employment Shock'!$O$35*('Employment Shock'!AD$10/100)</f>
        <v>0</v>
      </c>
      <c r="AE85" s="96">
        <f>'Employment Shock'!$O$35*('Employment Shock'!AE$10/100)</f>
        <v>0</v>
      </c>
      <c r="AF85" s="96">
        <f>'Employment Shock'!$O$35*('Employment Shock'!AF$10/100)</f>
        <v>0</v>
      </c>
      <c r="AG85" s="96">
        <f>'Employment Shock'!$O$35*('Employment Shock'!AG$10/100)</f>
        <v>0</v>
      </c>
      <c r="AH85" s="96">
        <f>'Employment Shock'!$O$35*('Employment Shock'!AH$10/100)</f>
        <v>0</v>
      </c>
      <c r="AI85" s="96">
        <f>'Employment Shock'!$O$35*('Employment Shock'!AI$10/100)</f>
        <v>0</v>
      </c>
      <c r="AJ85" s="96">
        <f>'Employment Shock'!$O$35*('Employment Shock'!AJ$10/100)</f>
        <v>0</v>
      </c>
      <c r="AK85" s="96">
        <f>'Employment Shock'!$O$35*('Employment Shock'!AK$10/100)</f>
        <v>0</v>
      </c>
      <c r="AL85" s="96">
        <f>'Employment Shock'!$O$35*('Employment Shock'!AL$10/100)</f>
        <v>0</v>
      </c>
      <c r="AM85" s="96">
        <f>'Employment Shock'!$O$35*('Employment Shock'!AM$10/100)</f>
        <v>0</v>
      </c>
      <c r="AN85" s="96">
        <f>'Employment Shock'!$O$35*('Employment Shock'!AN$10/100)</f>
        <v>0</v>
      </c>
      <c r="AO85" s="96">
        <f>'Employment Shock'!$O$35*('Employment Shock'!AO$10/100)</f>
        <v>0</v>
      </c>
      <c r="AP85" s="96">
        <f>'Employment Shock'!$O$35*('Employment Shock'!AP$10/100)</f>
        <v>0</v>
      </c>
      <c r="AQ85" s="96">
        <f>'Employment Shock'!$O$35*('Employment Shock'!AQ$10/100)</f>
        <v>0</v>
      </c>
      <c r="AR85" s="96">
        <f>'Employment Shock'!$O$35*('Employment Shock'!AR$10/100)</f>
        <v>0</v>
      </c>
      <c r="AS85" s="96">
        <f>'Employment Shock'!$O$35*('Employment Shock'!AS$10/100)</f>
        <v>0</v>
      </c>
      <c r="AT85" s="96">
        <f>'Employment Shock'!$O$35*('Employment Shock'!AT$10/100)</f>
        <v>0</v>
      </c>
      <c r="AU85" s="96">
        <f>'Employment Shock'!$O$35*('Employment Shock'!AU$10/100)</f>
        <v>0</v>
      </c>
      <c r="AV85" s="48"/>
    </row>
    <row r="86" spans="2:48" x14ac:dyDescent="0.25">
      <c r="B86" s="51"/>
      <c r="C86" s="92" t="s">
        <v>8</v>
      </c>
      <c r="D86" s="111">
        <f t="shared" si="12"/>
        <v>0</v>
      </c>
      <c r="E86" s="96">
        <f>'Employment Shock'!$F$36*('Employment Shock'!AC$11/100)</f>
        <v>0</v>
      </c>
      <c r="F86" s="96">
        <f>'Employment Shock'!$F$36*('Employment Shock'!AD$11/100)</f>
        <v>0</v>
      </c>
      <c r="G86" s="96">
        <f>'Employment Shock'!$F$36*('Employment Shock'!AE$11/100)</f>
        <v>0</v>
      </c>
      <c r="H86" s="96">
        <f>'Employment Shock'!$F$36*('Employment Shock'!AF$11/100)</f>
        <v>0</v>
      </c>
      <c r="I86" s="96">
        <f>'Employment Shock'!$F$36*('Employment Shock'!AG$11/100)</f>
        <v>0</v>
      </c>
      <c r="J86" s="96">
        <f>'Employment Shock'!$F$36*('Employment Shock'!AH$11/100)</f>
        <v>0</v>
      </c>
      <c r="K86" s="96">
        <f>'Employment Shock'!$F$36*('Employment Shock'!AI$11/100)</f>
        <v>0</v>
      </c>
      <c r="L86" s="96">
        <f>'Employment Shock'!$F$36*('Employment Shock'!AJ$11/100)</f>
        <v>0</v>
      </c>
      <c r="M86" s="96">
        <f>'Employment Shock'!$F$36*('Employment Shock'!AK$11/100)</f>
        <v>0</v>
      </c>
      <c r="N86" s="96">
        <f>'Employment Shock'!$F$36*('Employment Shock'!AL$11/100)</f>
        <v>0</v>
      </c>
      <c r="O86" s="96">
        <f>'Employment Shock'!$F$36*('Employment Shock'!AM$11/100)</f>
        <v>0</v>
      </c>
      <c r="P86" s="96">
        <f>'Employment Shock'!$F$36*('Employment Shock'!AN$11/100)</f>
        <v>0</v>
      </c>
      <c r="Q86" s="96">
        <f>'Employment Shock'!$F$36*('Employment Shock'!AO$11/100)</f>
        <v>0</v>
      </c>
      <c r="R86" s="96">
        <f>'Employment Shock'!$F$36*('Employment Shock'!AP$11/100)</f>
        <v>0</v>
      </c>
      <c r="S86" s="96">
        <f>'Employment Shock'!$F$36*('Employment Shock'!AQ$11/100)</f>
        <v>0</v>
      </c>
      <c r="T86" s="96">
        <f>'Employment Shock'!$F$36*('Employment Shock'!AR$11/100)</f>
        <v>0</v>
      </c>
      <c r="U86" s="96">
        <f>'Employment Shock'!$F$36*('Employment Shock'!AS$11/100)</f>
        <v>0</v>
      </c>
      <c r="V86" s="96">
        <f>'Employment Shock'!$F$36*('Employment Shock'!AT$11/100)</f>
        <v>0</v>
      </c>
      <c r="W86" s="96">
        <f>'Employment Shock'!$F$36*('Employment Shock'!AU$11/100)</f>
        <v>0</v>
      </c>
      <c r="X86" s="48"/>
      <c r="Z86" s="51"/>
      <c r="AA86" s="92" t="s">
        <v>8</v>
      </c>
      <c r="AB86" s="148">
        <f t="shared" si="13"/>
        <v>0</v>
      </c>
      <c r="AC86" s="96">
        <f>'Employment Shock'!$O$36*('Employment Shock'!AC$11/100)</f>
        <v>0</v>
      </c>
      <c r="AD86" s="96">
        <f>'Employment Shock'!$O$36*('Employment Shock'!AD$11/100)</f>
        <v>0</v>
      </c>
      <c r="AE86" s="96">
        <f>'Employment Shock'!$O$36*('Employment Shock'!AE$11/100)</f>
        <v>0</v>
      </c>
      <c r="AF86" s="96">
        <f>'Employment Shock'!$O$36*('Employment Shock'!AF$11/100)</f>
        <v>0</v>
      </c>
      <c r="AG86" s="96">
        <f>'Employment Shock'!$O$36*('Employment Shock'!AG$11/100)</f>
        <v>0</v>
      </c>
      <c r="AH86" s="96">
        <f>'Employment Shock'!$O$36*('Employment Shock'!AH$11/100)</f>
        <v>0</v>
      </c>
      <c r="AI86" s="96">
        <f>'Employment Shock'!$O$36*('Employment Shock'!AI$11/100)</f>
        <v>0</v>
      </c>
      <c r="AJ86" s="96">
        <f>'Employment Shock'!$O$36*('Employment Shock'!AJ$11/100)</f>
        <v>0</v>
      </c>
      <c r="AK86" s="96">
        <f>'Employment Shock'!$O$36*('Employment Shock'!AK$11/100)</f>
        <v>0</v>
      </c>
      <c r="AL86" s="96">
        <f>'Employment Shock'!$O$36*('Employment Shock'!AL$11/100)</f>
        <v>0</v>
      </c>
      <c r="AM86" s="96">
        <f>'Employment Shock'!$O$36*('Employment Shock'!AM$11/100)</f>
        <v>0</v>
      </c>
      <c r="AN86" s="96">
        <f>'Employment Shock'!$O$36*('Employment Shock'!AN$11/100)</f>
        <v>0</v>
      </c>
      <c r="AO86" s="96">
        <f>'Employment Shock'!$O$36*('Employment Shock'!AO$11/100)</f>
        <v>0</v>
      </c>
      <c r="AP86" s="96">
        <f>'Employment Shock'!$O$36*('Employment Shock'!AP$11/100)</f>
        <v>0</v>
      </c>
      <c r="AQ86" s="96">
        <f>'Employment Shock'!$O$36*('Employment Shock'!AQ$11/100)</f>
        <v>0</v>
      </c>
      <c r="AR86" s="96">
        <f>'Employment Shock'!$O$36*('Employment Shock'!AR$11/100)</f>
        <v>0</v>
      </c>
      <c r="AS86" s="96">
        <f>'Employment Shock'!$O$36*('Employment Shock'!AS$11/100)</f>
        <v>0</v>
      </c>
      <c r="AT86" s="96">
        <f>'Employment Shock'!$O$36*('Employment Shock'!AT$11/100)</f>
        <v>0</v>
      </c>
      <c r="AU86" s="96">
        <f>'Employment Shock'!$O$36*('Employment Shock'!AU$11/100)</f>
        <v>0</v>
      </c>
      <c r="AV86" s="48"/>
    </row>
    <row r="87" spans="2:48" x14ac:dyDescent="0.25">
      <c r="B87" s="51"/>
      <c r="C87" s="92" t="s">
        <v>9</v>
      </c>
      <c r="D87" s="111">
        <f t="shared" si="12"/>
        <v>0</v>
      </c>
      <c r="E87" s="96">
        <f>'Employment Shock'!$F$37*('Employment Shock'!AC$12/100)</f>
        <v>0</v>
      </c>
      <c r="F87" s="96">
        <f>'Employment Shock'!$F$37*('Employment Shock'!AD$12/100)</f>
        <v>0</v>
      </c>
      <c r="G87" s="96">
        <f>'Employment Shock'!$F$37*('Employment Shock'!AE$12/100)</f>
        <v>0</v>
      </c>
      <c r="H87" s="96">
        <f>'Employment Shock'!$F$37*('Employment Shock'!AF$12/100)</f>
        <v>0</v>
      </c>
      <c r="I87" s="96">
        <f>'Employment Shock'!$F$37*('Employment Shock'!AG$12/100)</f>
        <v>0</v>
      </c>
      <c r="J87" s="96">
        <f>'Employment Shock'!$F$37*('Employment Shock'!AH$12/100)</f>
        <v>0</v>
      </c>
      <c r="K87" s="96">
        <f>'Employment Shock'!$F$37*('Employment Shock'!AI$12/100)</f>
        <v>0</v>
      </c>
      <c r="L87" s="96">
        <f>'Employment Shock'!$F$37*('Employment Shock'!AJ$12/100)</f>
        <v>0</v>
      </c>
      <c r="M87" s="96">
        <f>'Employment Shock'!$F$37*('Employment Shock'!AK$12/100)</f>
        <v>0</v>
      </c>
      <c r="N87" s="96">
        <f>'Employment Shock'!$F$37*('Employment Shock'!AL$12/100)</f>
        <v>0</v>
      </c>
      <c r="O87" s="96">
        <f>'Employment Shock'!$F$37*('Employment Shock'!AM$12/100)</f>
        <v>0</v>
      </c>
      <c r="P87" s="96">
        <f>'Employment Shock'!$F$37*('Employment Shock'!AN$12/100)</f>
        <v>0</v>
      </c>
      <c r="Q87" s="96">
        <f>'Employment Shock'!$F$37*('Employment Shock'!AO$12/100)</f>
        <v>0</v>
      </c>
      <c r="R87" s="96">
        <f>'Employment Shock'!$F$37*('Employment Shock'!AP$12/100)</f>
        <v>0</v>
      </c>
      <c r="S87" s="96">
        <f>'Employment Shock'!$F$37*('Employment Shock'!AQ$12/100)</f>
        <v>0</v>
      </c>
      <c r="T87" s="96">
        <f>'Employment Shock'!$F$37*('Employment Shock'!AR$12/100)</f>
        <v>0</v>
      </c>
      <c r="U87" s="96">
        <f>'Employment Shock'!$F$37*('Employment Shock'!AS$12/100)</f>
        <v>0</v>
      </c>
      <c r="V87" s="96">
        <f>'Employment Shock'!$F$37*('Employment Shock'!AT$12/100)</f>
        <v>0</v>
      </c>
      <c r="W87" s="96">
        <f>'Employment Shock'!$F$37*('Employment Shock'!AU$12/100)</f>
        <v>0</v>
      </c>
      <c r="X87" s="48"/>
      <c r="Z87" s="51"/>
      <c r="AA87" s="92" t="s">
        <v>9</v>
      </c>
      <c r="AB87" s="148">
        <f t="shared" si="13"/>
        <v>0</v>
      </c>
      <c r="AC87" s="96">
        <f>'Employment Shock'!$O$37*('Employment Shock'!AC$12/100)</f>
        <v>0</v>
      </c>
      <c r="AD87" s="96">
        <f>'Employment Shock'!$O$37*('Employment Shock'!AD$12/100)</f>
        <v>0</v>
      </c>
      <c r="AE87" s="96">
        <f>'Employment Shock'!$O$37*('Employment Shock'!AE$12/100)</f>
        <v>0</v>
      </c>
      <c r="AF87" s="96">
        <f>'Employment Shock'!$O$37*('Employment Shock'!AF$12/100)</f>
        <v>0</v>
      </c>
      <c r="AG87" s="96">
        <f>'Employment Shock'!$O$37*('Employment Shock'!AG$12/100)</f>
        <v>0</v>
      </c>
      <c r="AH87" s="96">
        <f>'Employment Shock'!$O$37*('Employment Shock'!AH$12/100)</f>
        <v>0</v>
      </c>
      <c r="AI87" s="96">
        <f>'Employment Shock'!$O$37*('Employment Shock'!AI$12/100)</f>
        <v>0</v>
      </c>
      <c r="AJ87" s="96">
        <f>'Employment Shock'!$O$37*('Employment Shock'!AJ$12/100)</f>
        <v>0</v>
      </c>
      <c r="AK87" s="96">
        <f>'Employment Shock'!$O$37*('Employment Shock'!AK$12/100)</f>
        <v>0</v>
      </c>
      <c r="AL87" s="96">
        <f>'Employment Shock'!$O$37*('Employment Shock'!AL$12/100)</f>
        <v>0</v>
      </c>
      <c r="AM87" s="96">
        <f>'Employment Shock'!$O$37*('Employment Shock'!AM$12/100)</f>
        <v>0</v>
      </c>
      <c r="AN87" s="96">
        <f>'Employment Shock'!$O$37*('Employment Shock'!AN$12/100)</f>
        <v>0</v>
      </c>
      <c r="AO87" s="96">
        <f>'Employment Shock'!$O$37*('Employment Shock'!AO$12/100)</f>
        <v>0</v>
      </c>
      <c r="AP87" s="96">
        <f>'Employment Shock'!$O$37*('Employment Shock'!AP$12/100)</f>
        <v>0</v>
      </c>
      <c r="AQ87" s="96">
        <f>'Employment Shock'!$O$37*('Employment Shock'!AQ$12/100)</f>
        <v>0</v>
      </c>
      <c r="AR87" s="96">
        <f>'Employment Shock'!$O$37*('Employment Shock'!AR$12/100)</f>
        <v>0</v>
      </c>
      <c r="AS87" s="96">
        <f>'Employment Shock'!$O$37*('Employment Shock'!AS$12/100)</f>
        <v>0</v>
      </c>
      <c r="AT87" s="96">
        <f>'Employment Shock'!$O$37*('Employment Shock'!AT$12/100)</f>
        <v>0</v>
      </c>
      <c r="AU87" s="96">
        <f>'Employment Shock'!$O$37*('Employment Shock'!AU$12/100)</f>
        <v>0</v>
      </c>
      <c r="AV87" s="48"/>
    </row>
    <row r="88" spans="2:48" x14ac:dyDescent="0.25">
      <c r="B88" s="51"/>
      <c r="C88" s="92" t="s">
        <v>10</v>
      </c>
      <c r="D88" s="111">
        <f t="shared" si="12"/>
        <v>0</v>
      </c>
      <c r="E88" s="96">
        <f>'Employment Shock'!$F$38*('Employment Shock'!AC$13/100)</f>
        <v>0</v>
      </c>
      <c r="F88" s="96">
        <f>'Employment Shock'!$F$38*('Employment Shock'!AD$13/100)</f>
        <v>0</v>
      </c>
      <c r="G88" s="96">
        <f>'Employment Shock'!$F$38*('Employment Shock'!AE$13/100)</f>
        <v>0</v>
      </c>
      <c r="H88" s="96">
        <f>'Employment Shock'!$F$38*('Employment Shock'!AF$13/100)</f>
        <v>0</v>
      </c>
      <c r="I88" s="96">
        <f>'Employment Shock'!$F$38*('Employment Shock'!AG$13/100)</f>
        <v>0</v>
      </c>
      <c r="J88" s="96">
        <f>'Employment Shock'!$F$38*('Employment Shock'!AH$13/100)</f>
        <v>0</v>
      </c>
      <c r="K88" s="96">
        <f>'Employment Shock'!$F$38*('Employment Shock'!AI$13/100)</f>
        <v>0</v>
      </c>
      <c r="L88" s="96">
        <f>'Employment Shock'!$F$38*('Employment Shock'!AJ$13/100)</f>
        <v>0</v>
      </c>
      <c r="M88" s="96">
        <f>'Employment Shock'!$F$38*('Employment Shock'!AK$13/100)</f>
        <v>0</v>
      </c>
      <c r="N88" s="96">
        <f>'Employment Shock'!$F$38*('Employment Shock'!AL$13/100)</f>
        <v>0</v>
      </c>
      <c r="O88" s="96">
        <f>'Employment Shock'!$F$38*('Employment Shock'!AM$13/100)</f>
        <v>0</v>
      </c>
      <c r="P88" s="96">
        <f>'Employment Shock'!$F$38*('Employment Shock'!AN$13/100)</f>
        <v>0</v>
      </c>
      <c r="Q88" s="96">
        <f>'Employment Shock'!$F$38*('Employment Shock'!AO$13/100)</f>
        <v>0</v>
      </c>
      <c r="R88" s="96">
        <f>'Employment Shock'!$F$38*('Employment Shock'!AP$13/100)</f>
        <v>0</v>
      </c>
      <c r="S88" s="96">
        <f>'Employment Shock'!$F$38*('Employment Shock'!AQ$13/100)</f>
        <v>0</v>
      </c>
      <c r="T88" s="96">
        <f>'Employment Shock'!$F$38*('Employment Shock'!AR$13/100)</f>
        <v>0</v>
      </c>
      <c r="U88" s="96">
        <f>'Employment Shock'!$F$38*('Employment Shock'!AS$13/100)</f>
        <v>0</v>
      </c>
      <c r="V88" s="96">
        <f>'Employment Shock'!$F$38*('Employment Shock'!AT$13/100)</f>
        <v>0</v>
      </c>
      <c r="W88" s="96">
        <f>'Employment Shock'!$F$38*('Employment Shock'!AU$13/100)</f>
        <v>0</v>
      </c>
      <c r="X88" s="48"/>
      <c r="Z88" s="51"/>
      <c r="AA88" s="92" t="s">
        <v>10</v>
      </c>
      <c r="AB88" s="148">
        <f t="shared" si="13"/>
        <v>0</v>
      </c>
      <c r="AC88" s="96">
        <f>'Employment Shock'!$O$38*('Employment Shock'!AC$13/100)</f>
        <v>0</v>
      </c>
      <c r="AD88" s="96">
        <f>'Employment Shock'!$O$38*('Employment Shock'!AD$13/100)</f>
        <v>0</v>
      </c>
      <c r="AE88" s="96">
        <f>'Employment Shock'!$O$38*('Employment Shock'!AE$13/100)</f>
        <v>0</v>
      </c>
      <c r="AF88" s="96">
        <f>'Employment Shock'!$O$38*('Employment Shock'!AF$13/100)</f>
        <v>0</v>
      </c>
      <c r="AG88" s="96">
        <f>'Employment Shock'!$O$38*('Employment Shock'!AG$13/100)</f>
        <v>0</v>
      </c>
      <c r="AH88" s="96">
        <f>'Employment Shock'!$O$38*('Employment Shock'!AH$13/100)</f>
        <v>0</v>
      </c>
      <c r="AI88" s="96">
        <f>'Employment Shock'!$O$38*('Employment Shock'!AI$13/100)</f>
        <v>0</v>
      </c>
      <c r="AJ88" s="96">
        <f>'Employment Shock'!$O$38*('Employment Shock'!AJ$13/100)</f>
        <v>0</v>
      </c>
      <c r="AK88" s="96">
        <f>'Employment Shock'!$O$38*('Employment Shock'!AK$13/100)</f>
        <v>0</v>
      </c>
      <c r="AL88" s="96">
        <f>'Employment Shock'!$O$38*('Employment Shock'!AL$13/100)</f>
        <v>0</v>
      </c>
      <c r="AM88" s="96">
        <f>'Employment Shock'!$O$38*('Employment Shock'!AM$13/100)</f>
        <v>0</v>
      </c>
      <c r="AN88" s="96">
        <f>'Employment Shock'!$O$38*('Employment Shock'!AN$13/100)</f>
        <v>0</v>
      </c>
      <c r="AO88" s="96">
        <f>'Employment Shock'!$O$38*('Employment Shock'!AO$13/100)</f>
        <v>0</v>
      </c>
      <c r="AP88" s="96">
        <f>'Employment Shock'!$O$38*('Employment Shock'!AP$13/100)</f>
        <v>0</v>
      </c>
      <c r="AQ88" s="96">
        <f>'Employment Shock'!$O$38*('Employment Shock'!AQ$13/100)</f>
        <v>0</v>
      </c>
      <c r="AR88" s="96">
        <f>'Employment Shock'!$O$38*('Employment Shock'!AR$13/100)</f>
        <v>0</v>
      </c>
      <c r="AS88" s="96">
        <f>'Employment Shock'!$O$38*('Employment Shock'!AS$13/100)</f>
        <v>0</v>
      </c>
      <c r="AT88" s="96">
        <f>'Employment Shock'!$O$38*('Employment Shock'!AT$13/100)</f>
        <v>0</v>
      </c>
      <c r="AU88" s="96">
        <f>'Employment Shock'!$O$38*('Employment Shock'!AU$13/100)</f>
        <v>0</v>
      </c>
      <c r="AV88" s="48"/>
    </row>
    <row r="89" spans="2:48" x14ac:dyDescent="0.25">
      <c r="B89" s="51"/>
      <c r="C89" s="92" t="s">
        <v>11</v>
      </c>
      <c r="D89" s="111">
        <f t="shared" si="12"/>
        <v>0</v>
      </c>
      <c r="E89" s="96">
        <f>'Employment Shock'!$F$39*('Employment Shock'!AC$14/100)</f>
        <v>0</v>
      </c>
      <c r="F89" s="96">
        <f>'Employment Shock'!$F$39*('Employment Shock'!AD$14/100)</f>
        <v>0</v>
      </c>
      <c r="G89" s="96">
        <f>'Employment Shock'!$F$39*('Employment Shock'!AE$14/100)</f>
        <v>0</v>
      </c>
      <c r="H89" s="96">
        <f>'Employment Shock'!$F$39*('Employment Shock'!AF$14/100)</f>
        <v>0</v>
      </c>
      <c r="I89" s="96">
        <f>'Employment Shock'!$F$39*('Employment Shock'!AG$14/100)</f>
        <v>0</v>
      </c>
      <c r="J89" s="96">
        <f>'Employment Shock'!$F$39*('Employment Shock'!AH$14/100)</f>
        <v>0</v>
      </c>
      <c r="K89" s="96">
        <f>'Employment Shock'!$F$39*('Employment Shock'!AI$14/100)</f>
        <v>0</v>
      </c>
      <c r="L89" s="96">
        <f>'Employment Shock'!$F$39*('Employment Shock'!AJ$14/100)</f>
        <v>0</v>
      </c>
      <c r="M89" s="96">
        <f>'Employment Shock'!$F$39*('Employment Shock'!AK$14/100)</f>
        <v>0</v>
      </c>
      <c r="N89" s="96">
        <f>'Employment Shock'!$F$39*('Employment Shock'!AL$14/100)</f>
        <v>0</v>
      </c>
      <c r="O89" s="96">
        <f>'Employment Shock'!$F$39*('Employment Shock'!AM$14/100)</f>
        <v>0</v>
      </c>
      <c r="P89" s="96">
        <f>'Employment Shock'!$F$39*('Employment Shock'!AN$14/100)</f>
        <v>0</v>
      </c>
      <c r="Q89" s="96">
        <f>'Employment Shock'!$F$39*('Employment Shock'!AO$14/100)</f>
        <v>0</v>
      </c>
      <c r="R89" s="96">
        <f>'Employment Shock'!$F$39*('Employment Shock'!AP$14/100)</f>
        <v>0</v>
      </c>
      <c r="S89" s="96">
        <f>'Employment Shock'!$F$39*('Employment Shock'!AQ$14/100)</f>
        <v>0</v>
      </c>
      <c r="T89" s="96">
        <f>'Employment Shock'!$F$39*('Employment Shock'!AR$14/100)</f>
        <v>0</v>
      </c>
      <c r="U89" s="96">
        <f>'Employment Shock'!$F$39*('Employment Shock'!AS$14/100)</f>
        <v>0</v>
      </c>
      <c r="V89" s="96">
        <f>'Employment Shock'!$F$39*('Employment Shock'!AT$14/100)</f>
        <v>0</v>
      </c>
      <c r="W89" s="96">
        <f>'Employment Shock'!$F$39*('Employment Shock'!AU$14/100)</f>
        <v>0</v>
      </c>
      <c r="X89" s="48"/>
      <c r="Z89" s="51"/>
      <c r="AA89" s="92" t="s">
        <v>11</v>
      </c>
      <c r="AB89" s="148">
        <f t="shared" si="13"/>
        <v>0</v>
      </c>
      <c r="AC89" s="96">
        <f>'Employment Shock'!$O$39*('Employment Shock'!AC$14/100)</f>
        <v>0</v>
      </c>
      <c r="AD89" s="96">
        <f>'Employment Shock'!$O$39*('Employment Shock'!AD$14/100)</f>
        <v>0</v>
      </c>
      <c r="AE89" s="96">
        <f>'Employment Shock'!$O$39*('Employment Shock'!AE$14/100)</f>
        <v>0</v>
      </c>
      <c r="AF89" s="96">
        <f>'Employment Shock'!$O$39*('Employment Shock'!AF$14/100)</f>
        <v>0</v>
      </c>
      <c r="AG89" s="96">
        <f>'Employment Shock'!$O$39*('Employment Shock'!AG$14/100)</f>
        <v>0</v>
      </c>
      <c r="AH89" s="96">
        <f>'Employment Shock'!$O$39*('Employment Shock'!AH$14/100)</f>
        <v>0</v>
      </c>
      <c r="AI89" s="96">
        <f>'Employment Shock'!$O$39*('Employment Shock'!AI$14/100)</f>
        <v>0</v>
      </c>
      <c r="AJ89" s="96">
        <f>'Employment Shock'!$O$39*('Employment Shock'!AJ$14/100)</f>
        <v>0</v>
      </c>
      <c r="AK89" s="96">
        <f>'Employment Shock'!$O$39*('Employment Shock'!AK$14/100)</f>
        <v>0</v>
      </c>
      <c r="AL89" s="96">
        <f>'Employment Shock'!$O$39*('Employment Shock'!AL$14/100)</f>
        <v>0</v>
      </c>
      <c r="AM89" s="96">
        <f>'Employment Shock'!$O$39*('Employment Shock'!AM$14/100)</f>
        <v>0</v>
      </c>
      <c r="AN89" s="96">
        <f>'Employment Shock'!$O$39*('Employment Shock'!AN$14/100)</f>
        <v>0</v>
      </c>
      <c r="AO89" s="96">
        <f>'Employment Shock'!$O$39*('Employment Shock'!AO$14/100)</f>
        <v>0</v>
      </c>
      <c r="AP89" s="96">
        <f>'Employment Shock'!$O$39*('Employment Shock'!AP$14/100)</f>
        <v>0</v>
      </c>
      <c r="AQ89" s="96">
        <f>'Employment Shock'!$O$39*('Employment Shock'!AQ$14/100)</f>
        <v>0</v>
      </c>
      <c r="AR89" s="96">
        <f>'Employment Shock'!$O$39*('Employment Shock'!AR$14/100)</f>
        <v>0</v>
      </c>
      <c r="AS89" s="96">
        <f>'Employment Shock'!$O$39*('Employment Shock'!AS$14/100)</f>
        <v>0</v>
      </c>
      <c r="AT89" s="96">
        <f>'Employment Shock'!$O$39*('Employment Shock'!AT$14/100)</f>
        <v>0</v>
      </c>
      <c r="AU89" s="96">
        <f>'Employment Shock'!$O$39*('Employment Shock'!AU$14/100)</f>
        <v>0</v>
      </c>
      <c r="AV89" s="48"/>
    </row>
    <row r="90" spans="2:48" x14ac:dyDescent="0.25">
      <c r="B90" s="51"/>
      <c r="C90" s="92" t="s">
        <v>12</v>
      </c>
      <c r="D90" s="111">
        <f t="shared" si="12"/>
        <v>0</v>
      </c>
      <c r="E90" s="96">
        <f>'Employment Shock'!$F$40*('Employment Shock'!AC$15/100)</f>
        <v>0</v>
      </c>
      <c r="F90" s="96">
        <f>'Employment Shock'!$F$40*('Employment Shock'!AD$15/100)</f>
        <v>0</v>
      </c>
      <c r="G90" s="96">
        <f>'Employment Shock'!$F$40*('Employment Shock'!AE$15/100)</f>
        <v>0</v>
      </c>
      <c r="H90" s="96">
        <f>'Employment Shock'!$F$40*('Employment Shock'!AF$15/100)</f>
        <v>0</v>
      </c>
      <c r="I90" s="96">
        <f>'Employment Shock'!$F$40*('Employment Shock'!AG$15/100)</f>
        <v>0</v>
      </c>
      <c r="J90" s="96">
        <f>'Employment Shock'!$F$40*('Employment Shock'!AH$15/100)</f>
        <v>0</v>
      </c>
      <c r="K90" s="96">
        <f>'Employment Shock'!$F$40*('Employment Shock'!AI$15/100)</f>
        <v>0</v>
      </c>
      <c r="L90" s="96">
        <f>'Employment Shock'!$F$40*('Employment Shock'!AJ$15/100)</f>
        <v>0</v>
      </c>
      <c r="M90" s="96">
        <f>'Employment Shock'!$F$40*('Employment Shock'!AK$15/100)</f>
        <v>0</v>
      </c>
      <c r="N90" s="96">
        <f>'Employment Shock'!$F$40*('Employment Shock'!AL$15/100)</f>
        <v>0</v>
      </c>
      <c r="O90" s="96">
        <f>'Employment Shock'!$F$40*('Employment Shock'!AM$15/100)</f>
        <v>0</v>
      </c>
      <c r="P90" s="96">
        <f>'Employment Shock'!$F$40*('Employment Shock'!AN$15/100)</f>
        <v>0</v>
      </c>
      <c r="Q90" s="96">
        <f>'Employment Shock'!$F$40*('Employment Shock'!AO$15/100)</f>
        <v>0</v>
      </c>
      <c r="R90" s="96">
        <f>'Employment Shock'!$F$40*('Employment Shock'!AP$15/100)</f>
        <v>0</v>
      </c>
      <c r="S90" s="96">
        <f>'Employment Shock'!$F$40*('Employment Shock'!AQ$15/100)</f>
        <v>0</v>
      </c>
      <c r="T90" s="96">
        <f>'Employment Shock'!$F$40*('Employment Shock'!AR$15/100)</f>
        <v>0</v>
      </c>
      <c r="U90" s="96">
        <f>'Employment Shock'!$F$40*('Employment Shock'!AS$15/100)</f>
        <v>0</v>
      </c>
      <c r="V90" s="96">
        <f>'Employment Shock'!$F$40*('Employment Shock'!AT$15/100)</f>
        <v>0</v>
      </c>
      <c r="W90" s="96">
        <f>'Employment Shock'!$F$40*('Employment Shock'!AU$15/100)</f>
        <v>0</v>
      </c>
      <c r="X90" s="48"/>
      <c r="Z90" s="51"/>
      <c r="AA90" s="92" t="s">
        <v>12</v>
      </c>
      <c r="AB90" s="148">
        <f t="shared" si="13"/>
        <v>0</v>
      </c>
      <c r="AC90" s="96">
        <f>'Employment Shock'!$O$40*('Employment Shock'!AC$15/100)</f>
        <v>0</v>
      </c>
      <c r="AD90" s="96">
        <f>'Employment Shock'!$O$40*('Employment Shock'!AD$15/100)</f>
        <v>0</v>
      </c>
      <c r="AE90" s="96">
        <f>'Employment Shock'!$O$40*('Employment Shock'!AE$15/100)</f>
        <v>0</v>
      </c>
      <c r="AF90" s="96">
        <f>'Employment Shock'!$O$40*('Employment Shock'!AF$15/100)</f>
        <v>0</v>
      </c>
      <c r="AG90" s="96">
        <f>'Employment Shock'!$O$40*('Employment Shock'!AG$15/100)</f>
        <v>0</v>
      </c>
      <c r="AH90" s="96">
        <f>'Employment Shock'!$O$40*('Employment Shock'!AH$15/100)</f>
        <v>0</v>
      </c>
      <c r="AI90" s="96">
        <f>'Employment Shock'!$O$40*('Employment Shock'!AI$15/100)</f>
        <v>0</v>
      </c>
      <c r="AJ90" s="96">
        <f>'Employment Shock'!$O$40*('Employment Shock'!AJ$15/100)</f>
        <v>0</v>
      </c>
      <c r="AK90" s="96">
        <f>'Employment Shock'!$O$40*('Employment Shock'!AK$15/100)</f>
        <v>0</v>
      </c>
      <c r="AL90" s="96">
        <f>'Employment Shock'!$O$40*('Employment Shock'!AL$15/100)</f>
        <v>0</v>
      </c>
      <c r="AM90" s="96">
        <f>'Employment Shock'!$O$40*('Employment Shock'!AM$15/100)</f>
        <v>0</v>
      </c>
      <c r="AN90" s="96">
        <f>'Employment Shock'!$O$40*('Employment Shock'!AN$15/100)</f>
        <v>0</v>
      </c>
      <c r="AO90" s="96">
        <f>'Employment Shock'!$O$40*('Employment Shock'!AO$15/100)</f>
        <v>0</v>
      </c>
      <c r="AP90" s="96">
        <f>'Employment Shock'!$O$40*('Employment Shock'!AP$15/100)</f>
        <v>0</v>
      </c>
      <c r="AQ90" s="96">
        <f>'Employment Shock'!$O$40*('Employment Shock'!AQ$15/100)</f>
        <v>0</v>
      </c>
      <c r="AR90" s="96">
        <f>'Employment Shock'!$O$40*('Employment Shock'!AR$15/100)</f>
        <v>0</v>
      </c>
      <c r="AS90" s="96">
        <f>'Employment Shock'!$O$40*('Employment Shock'!AS$15/100)</f>
        <v>0</v>
      </c>
      <c r="AT90" s="96">
        <f>'Employment Shock'!$O$40*('Employment Shock'!AT$15/100)</f>
        <v>0</v>
      </c>
      <c r="AU90" s="96">
        <f>'Employment Shock'!$O$40*('Employment Shock'!AU$15/100)</f>
        <v>0</v>
      </c>
      <c r="AV90" s="48"/>
    </row>
    <row r="91" spans="2:48" x14ac:dyDescent="0.25">
      <c r="B91" s="51"/>
      <c r="C91" s="92" t="s">
        <v>13</v>
      </c>
      <c r="D91" s="111">
        <f t="shared" si="12"/>
        <v>0</v>
      </c>
      <c r="E91" s="96">
        <f>'Employment Shock'!$F$41*('Employment Shock'!AC$16/100)</f>
        <v>0</v>
      </c>
      <c r="F91" s="96">
        <f>'Employment Shock'!$F$41*('Employment Shock'!AD$16/100)</f>
        <v>0</v>
      </c>
      <c r="G91" s="96">
        <f>'Employment Shock'!$F$41*('Employment Shock'!AE$16/100)</f>
        <v>0</v>
      </c>
      <c r="H91" s="96">
        <f>'Employment Shock'!$F$41*('Employment Shock'!AF$16/100)</f>
        <v>0</v>
      </c>
      <c r="I91" s="96">
        <f>'Employment Shock'!$F$41*('Employment Shock'!AG$16/100)</f>
        <v>0</v>
      </c>
      <c r="J91" s="96">
        <f>'Employment Shock'!$F$41*('Employment Shock'!AH$16/100)</f>
        <v>0</v>
      </c>
      <c r="K91" s="96">
        <f>'Employment Shock'!$F$41*('Employment Shock'!AI$16/100)</f>
        <v>0</v>
      </c>
      <c r="L91" s="96">
        <f>'Employment Shock'!$F$41*('Employment Shock'!AJ$16/100)</f>
        <v>0</v>
      </c>
      <c r="M91" s="96">
        <f>'Employment Shock'!$F$41*('Employment Shock'!AK$16/100)</f>
        <v>0</v>
      </c>
      <c r="N91" s="96">
        <f>'Employment Shock'!$F$41*('Employment Shock'!AL$16/100)</f>
        <v>0</v>
      </c>
      <c r="O91" s="96">
        <f>'Employment Shock'!$F$41*('Employment Shock'!AM$16/100)</f>
        <v>0</v>
      </c>
      <c r="P91" s="96">
        <f>'Employment Shock'!$F$41*('Employment Shock'!AN$16/100)</f>
        <v>0</v>
      </c>
      <c r="Q91" s="96">
        <f>'Employment Shock'!$F$41*('Employment Shock'!AO$16/100)</f>
        <v>0</v>
      </c>
      <c r="R91" s="96">
        <f>'Employment Shock'!$F$41*('Employment Shock'!AP$16/100)</f>
        <v>0</v>
      </c>
      <c r="S91" s="96">
        <f>'Employment Shock'!$F$41*('Employment Shock'!AQ$16/100)</f>
        <v>0</v>
      </c>
      <c r="T91" s="96">
        <f>'Employment Shock'!$F$41*('Employment Shock'!AR$16/100)</f>
        <v>0</v>
      </c>
      <c r="U91" s="96">
        <f>'Employment Shock'!$F$41*('Employment Shock'!AS$16/100)</f>
        <v>0</v>
      </c>
      <c r="V91" s="96">
        <f>'Employment Shock'!$F$41*('Employment Shock'!AT$16/100)</f>
        <v>0</v>
      </c>
      <c r="W91" s="96">
        <f>'Employment Shock'!$F$41*('Employment Shock'!AU$16/100)</f>
        <v>0</v>
      </c>
      <c r="X91" s="48"/>
      <c r="Z91" s="51"/>
      <c r="AA91" s="92" t="s">
        <v>13</v>
      </c>
      <c r="AB91" s="148">
        <f t="shared" si="13"/>
        <v>0</v>
      </c>
      <c r="AC91" s="96">
        <f>'Employment Shock'!$O$41*('Employment Shock'!AC$16/100)</f>
        <v>0</v>
      </c>
      <c r="AD91" s="96">
        <f>'Employment Shock'!$O$41*('Employment Shock'!AD$16/100)</f>
        <v>0</v>
      </c>
      <c r="AE91" s="96">
        <f>'Employment Shock'!$O$41*('Employment Shock'!AE$16/100)</f>
        <v>0</v>
      </c>
      <c r="AF91" s="96">
        <f>'Employment Shock'!$O$41*('Employment Shock'!AF$16/100)</f>
        <v>0</v>
      </c>
      <c r="AG91" s="96">
        <f>'Employment Shock'!$O$41*('Employment Shock'!AG$16/100)</f>
        <v>0</v>
      </c>
      <c r="AH91" s="96">
        <f>'Employment Shock'!$O$41*('Employment Shock'!AH$16/100)</f>
        <v>0</v>
      </c>
      <c r="AI91" s="96">
        <f>'Employment Shock'!$O$41*('Employment Shock'!AI$16/100)</f>
        <v>0</v>
      </c>
      <c r="AJ91" s="96">
        <f>'Employment Shock'!$O$41*('Employment Shock'!AJ$16/100)</f>
        <v>0</v>
      </c>
      <c r="AK91" s="96">
        <f>'Employment Shock'!$O$41*('Employment Shock'!AK$16/100)</f>
        <v>0</v>
      </c>
      <c r="AL91" s="96">
        <f>'Employment Shock'!$O$41*('Employment Shock'!AL$16/100)</f>
        <v>0</v>
      </c>
      <c r="AM91" s="96">
        <f>'Employment Shock'!$O$41*('Employment Shock'!AM$16/100)</f>
        <v>0</v>
      </c>
      <c r="AN91" s="96">
        <f>'Employment Shock'!$O$41*('Employment Shock'!AN$16/100)</f>
        <v>0</v>
      </c>
      <c r="AO91" s="96">
        <f>'Employment Shock'!$O$41*('Employment Shock'!AO$16/100)</f>
        <v>0</v>
      </c>
      <c r="AP91" s="96">
        <f>'Employment Shock'!$O$41*('Employment Shock'!AP$16/100)</f>
        <v>0</v>
      </c>
      <c r="AQ91" s="96">
        <f>'Employment Shock'!$O$41*('Employment Shock'!AQ$16/100)</f>
        <v>0</v>
      </c>
      <c r="AR91" s="96">
        <f>'Employment Shock'!$O$41*('Employment Shock'!AR$16/100)</f>
        <v>0</v>
      </c>
      <c r="AS91" s="96">
        <f>'Employment Shock'!$O$41*('Employment Shock'!AS$16/100)</f>
        <v>0</v>
      </c>
      <c r="AT91" s="96">
        <f>'Employment Shock'!$O$41*('Employment Shock'!AT$16/100)</f>
        <v>0</v>
      </c>
      <c r="AU91" s="96">
        <f>'Employment Shock'!$O$41*('Employment Shock'!AU$16/100)</f>
        <v>0</v>
      </c>
      <c r="AV91" s="48"/>
    </row>
    <row r="92" spans="2:48" x14ac:dyDescent="0.25">
      <c r="B92" s="51"/>
      <c r="C92" s="92" t="s">
        <v>14</v>
      </c>
      <c r="D92" s="112"/>
      <c r="E92" s="108"/>
      <c r="F92" s="108"/>
      <c r="G92" s="108"/>
      <c r="H92" s="108"/>
      <c r="I92" s="108"/>
      <c r="J92" s="108"/>
      <c r="K92" s="108"/>
      <c r="L92" s="108"/>
      <c r="M92" s="108"/>
      <c r="N92" s="108"/>
      <c r="O92" s="108"/>
      <c r="P92" s="108"/>
      <c r="Q92" s="108"/>
      <c r="R92" s="108"/>
      <c r="S92" s="108"/>
      <c r="T92" s="108"/>
      <c r="U92" s="108"/>
      <c r="V92" s="108"/>
      <c r="W92" s="108"/>
      <c r="X92" s="48"/>
      <c r="Z92" s="51"/>
      <c r="AA92" s="92" t="s">
        <v>14</v>
      </c>
      <c r="AB92" s="147"/>
      <c r="AC92" s="89"/>
      <c r="AD92" s="89"/>
      <c r="AE92" s="89"/>
      <c r="AF92" s="89"/>
      <c r="AG92" s="89"/>
      <c r="AH92" s="89"/>
      <c r="AI92" s="89"/>
      <c r="AJ92" s="89"/>
      <c r="AK92" s="89"/>
      <c r="AL92" s="89"/>
      <c r="AM92" s="89"/>
      <c r="AN92" s="89"/>
      <c r="AO92" s="89"/>
      <c r="AP92" s="89"/>
      <c r="AQ92" s="89"/>
      <c r="AR92" s="89"/>
      <c r="AS92" s="89"/>
      <c r="AT92" s="89"/>
      <c r="AU92" s="89"/>
      <c r="AV92" s="48"/>
    </row>
    <row r="93" spans="2:48" x14ac:dyDescent="0.25">
      <c r="B93" s="51"/>
      <c r="C93" s="92" t="s">
        <v>15</v>
      </c>
      <c r="D93" s="112"/>
      <c r="E93" s="108"/>
      <c r="F93" s="108"/>
      <c r="G93" s="108"/>
      <c r="H93" s="108"/>
      <c r="I93" s="108"/>
      <c r="J93" s="108"/>
      <c r="K93" s="108"/>
      <c r="L93" s="108"/>
      <c r="M93" s="108"/>
      <c r="N93" s="108"/>
      <c r="O93" s="108"/>
      <c r="P93" s="108"/>
      <c r="Q93" s="108"/>
      <c r="R93" s="108"/>
      <c r="S93" s="108"/>
      <c r="T93" s="108"/>
      <c r="U93" s="108"/>
      <c r="V93" s="108"/>
      <c r="W93" s="108"/>
      <c r="X93" s="48"/>
      <c r="Z93" s="51"/>
      <c r="AA93" s="92" t="s">
        <v>15</v>
      </c>
      <c r="AB93" s="147"/>
      <c r="AC93" s="89"/>
      <c r="AD93" s="89"/>
      <c r="AE93" s="89"/>
      <c r="AF93" s="89"/>
      <c r="AG93" s="89"/>
      <c r="AH93" s="89"/>
      <c r="AI93" s="89"/>
      <c r="AJ93" s="89"/>
      <c r="AK93" s="89"/>
      <c r="AL93" s="89"/>
      <c r="AM93" s="89"/>
      <c r="AN93" s="89"/>
      <c r="AO93" s="89"/>
      <c r="AP93" s="89"/>
      <c r="AQ93" s="89"/>
      <c r="AR93" s="89"/>
      <c r="AS93" s="89"/>
      <c r="AT93" s="89"/>
      <c r="AU93" s="89"/>
      <c r="AV93" s="48"/>
    </row>
    <row r="94" spans="2:48" x14ac:dyDescent="0.25">
      <c r="B94" s="51"/>
      <c r="C94" s="92" t="s">
        <v>16</v>
      </c>
      <c r="D94" s="112"/>
      <c r="E94" s="108"/>
      <c r="F94" s="108"/>
      <c r="G94" s="108"/>
      <c r="H94" s="108"/>
      <c r="I94" s="108"/>
      <c r="J94" s="108"/>
      <c r="K94" s="108"/>
      <c r="L94" s="108"/>
      <c r="M94" s="108"/>
      <c r="N94" s="108"/>
      <c r="O94" s="108"/>
      <c r="P94" s="108"/>
      <c r="Q94" s="108"/>
      <c r="R94" s="108"/>
      <c r="S94" s="108"/>
      <c r="T94" s="108"/>
      <c r="U94" s="108"/>
      <c r="V94" s="108"/>
      <c r="W94" s="108"/>
      <c r="X94" s="48"/>
      <c r="Z94" s="51"/>
      <c r="AA94" s="92" t="s">
        <v>16</v>
      </c>
      <c r="AB94" s="147"/>
      <c r="AC94" s="89"/>
      <c r="AD94" s="89"/>
      <c r="AE94" s="89"/>
      <c r="AF94" s="89"/>
      <c r="AG94" s="89"/>
      <c r="AH94" s="89"/>
      <c r="AI94" s="89"/>
      <c r="AJ94" s="89"/>
      <c r="AK94" s="89"/>
      <c r="AL94" s="89"/>
      <c r="AM94" s="89"/>
      <c r="AN94" s="89"/>
      <c r="AO94" s="89"/>
      <c r="AP94" s="89"/>
      <c r="AQ94" s="89"/>
      <c r="AR94" s="89"/>
      <c r="AS94" s="89"/>
      <c r="AT94" s="89"/>
      <c r="AU94" s="89"/>
      <c r="AV94" s="48"/>
    </row>
    <row r="95" spans="2:48" x14ac:dyDescent="0.25">
      <c r="B95" s="51"/>
      <c r="C95" s="92" t="s">
        <v>17</v>
      </c>
      <c r="D95" s="112"/>
      <c r="E95" s="108"/>
      <c r="F95" s="108"/>
      <c r="G95" s="108"/>
      <c r="H95" s="108"/>
      <c r="I95" s="108"/>
      <c r="J95" s="108"/>
      <c r="K95" s="108"/>
      <c r="L95" s="108"/>
      <c r="M95" s="108"/>
      <c r="N95" s="108"/>
      <c r="O95" s="108"/>
      <c r="P95" s="108"/>
      <c r="Q95" s="108"/>
      <c r="R95" s="108"/>
      <c r="S95" s="108"/>
      <c r="T95" s="108"/>
      <c r="U95" s="108"/>
      <c r="V95" s="108"/>
      <c r="W95" s="108"/>
      <c r="X95" s="48"/>
      <c r="Z95" s="51"/>
      <c r="AA95" s="92" t="s">
        <v>17</v>
      </c>
      <c r="AB95" s="147"/>
      <c r="AC95" s="89"/>
      <c r="AD95" s="89"/>
      <c r="AE95" s="89"/>
      <c r="AF95" s="89"/>
      <c r="AG95" s="89"/>
      <c r="AH95" s="89"/>
      <c r="AI95" s="89"/>
      <c r="AJ95" s="89"/>
      <c r="AK95" s="89"/>
      <c r="AL95" s="89"/>
      <c r="AM95" s="89"/>
      <c r="AN95" s="89"/>
      <c r="AO95" s="89"/>
      <c r="AP95" s="89"/>
      <c r="AQ95" s="89"/>
      <c r="AR95" s="89"/>
      <c r="AS95" s="89"/>
      <c r="AT95" s="89"/>
      <c r="AU95" s="89"/>
      <c r="AV95" s="48"/>
    </row>
    <row r="96" spans="2:48" x14ac:dyDescent="0.25">
      <c r="B96" s="51"/>
      <c r="C96" s="92" t="s">
        <v>18</v>
      </c>
      <c r="D96" s="112"/>
      <c r="E96" s="108"/>
      <c r="F96" s="108"/>
      <c r="G96" s="108"/>
      <c r="H96" s="108"/>
      <c r="I96" s="108"/>
      <c r="J96" s="108"/>
      <c r="K96" s="108"/>
      <c r="L96" s="108"/>
      <c r="M96" s="108"/>
      <c r="N96" s="108"/>
      <c r="O96" s="108"/>
      <c r="P96" s="108"/>
      <c r="Q96" s="108"/>
      <c r="R96" s="108"/>
      <c r="S96" s="108"/>
      <c r="T96" s="108"/>
      <c r="U96" s="108"/>
      <c r="V96" s="108"/>
      <c r="W96" s="108"/>
      <c r="X96" s="48"/>
      <c r="Z96" s="51"/>
      <c r="AA96" s="92" t="s">
        <v>18</v>
      </c>
      <c r="AB96" s="147"/>
      <c r="AC96" s="89"/>
      <c r="AD96" s="89"/>
      <c r="AE96" s="89"/>
      <c r="AF96" s="89"/>
      <c r="AG96" s="89"/>
      <c r="AH96" s="89"/>
      <c r="AI96" s="89"/>
      <c r="AJ96" s="89"/>
      <c r="AK96" s="89"/>
      <c r="AL96" s="89"/>
      <c r="AM96" s="89"/>
      <c r="AN96" s="89"/>
      <c r="AO96" s="89"/>
      <c r="AP96" s="89"/>
      <c r="AQ96" s="89"/>
      <c r="AR96" s="89"/>
      <c r="AS96" s="89"/>
      <c r="AT96" s="89"/>
      <c r="AU96" s="89"/>
      <c r="AV96" s="48"/>
    </row>
    <row r="97" spans="2:48" x14ac:dyDescent="0.25">
      <c r="B97" s="51"/>
      <c r="C97" s="93" t="s">
        <v>86</v>
      </c>
      <c r="D97" s="113"/>
      <c r="E97" s="108"/>
      <c r="F97" s="108"/>
      <c r="G97" s="108"/>
      <c r="H97" s="108"/>
      <c r="I97" s="108"/>
      <c r="J97" s="108"/>
      <c r="K97" s="108"/>
      <c r="L97" s="108"/>
      <c r="M97" s="108"/>
      <c r="N97" s="108"/>
      <c r="O97" s="108"/>
      <c r="P97" s="108"/>
      <c r="Q97" s="108"/>
      <c r="R97" s="108"/>
      <c r="S97" s="108"/>
      <c r="T97" s="108"/>
      <c r="U97" s="108"/>
      <c r="V97" s="108"/>
      <c r="W97" s="108"/>
      <c r="X97" s="90"/>
      <c r="Z97" s="51"/>
      <c r="AA97" s="93" t="s">
        <v>86</v>
      </c>
      <c r="AB97" s="149"/>
      <c r="AC97" s="89"/>
      <c r="AD97" s="89"/>
      <c r="AE97" s="89"/>
      <c r="AF97" s="89"/>
      <c r="AG97" s="89"/>
      <c r="AH97" s="89"/>
      <c r="AI97" s="89"/>
      <c r="AJ97" s="89"/>
      <c r="AK97" s="89"/>
      <c r="AL97" s="89"/>
      <c r="AM97" s="89"/>
      <c r="AN97" s="89"/>
      <c r="AO97" s="89"/>
      <c r="AP97" s="89"/>
      <c r="AQ97" s="89"/>
      <c r="AR97" s="89"/>
      <c r="AS97" s="89"/>
      <c r="AT97" s="89"/>
      <c r="AU97" s="89"/>
      <c r="AV97" s="90"/>
    </row>
    <row r="98" spans="2:48" x14ac:dyDescent="0.25">
      <c r="B98" s="51"/>
      <c r="C98" s="56" t="s">
        <v>93</v>
      </c>
      <c r="D98" s="114"/>
      <c r="E98" s="99">
        <f>SUM(E79:E97)</f>
        <v>0</v>
      </c>
      <c r="F98" s="99">
        <f t="shared" ref="F98:W98" si="14">SUM(F79:F97)</f>
        <v>0</v>
      </c>
      <c r="G98" s="99">
        <f t="shared" si="14"/>
        <v>0</v>
      </c>
      <c r="H98" s="99">
        <f t="shared" si="14"/>
        <v>0</v>
      </c>
      <c r="I98" s="99">
        <f t="shared" si="14"/>
        <v>0</v>
      </c>
      <c r="J98" s="99">
        <f t="shared" si="14"/>
        <v>0</v>
      </c>
      <c r="K98" s="99">
        <f t="shared" si="14"/>
        <v>0</v>
      </c>
      <c r="L98" s="99">
        <f t="shared" si="14"/>
        <v>0</v>
      </c>
      <c r="M98" s="99">
        <f t="shared" si="14"/>
        <v>0</v>
      </c>
      <c r="N98" s="99">
        <f t="shared" si="14"/>
        <v>0</v>
      </c>
      <c r="O98" s="99">
        <f t="shared" si="14"/>
        <v>0</v>
      </c>
      <c r="P98" s="99">
        <f t="shared" si="14"/>
        <v>0</v>
      </c>
      <c r="Q98" s="99">
        <f t="shared" si="14"/>
        <v>0</v>
      </c>
      <c r="R98" s="99">
        <f t="shared" si="14"/>
        <v>0</v>
      </c>
      <c r="S98" s="99">
        <f t="shared" si="14"/>
        <v>0</v>
      </c>
      <c r="T98" s="99">
        <f t="shared" si="14"/>
        <v>0</v>
      </c>
      <c r="U98" s="99">
        <f t="shared" si="14"/>
        <v>0</v>
      </c>
      <c r="V98" s="99">
        <f t="shared" si="14"/>
        <v>0</v>
      </c>
      <c r="W98" s="99">
        <f t="shared" si="14"/>
        <v>0</v>
      </c>
      <c r="X98" s="115">
        <f>SUM(E98:W98)</f>
        <v>0</v>
      </c>
      <c r="Z98" s="51"/>
      <c r="AA98" s="56" t="s">
        <v>93</v>
      </c>
      <c r="AB98" s="150"/>
      <c r="AC98" s="98">
        <f>SUM(AC79:AC97)</f>
        <v>0</v>
      </c>
      <c r="AD98" s="98">
        <f t="shared" ref="AD98:AU98" si="15">SUM(AD79:AD97)</f>
        <v>0</v>
      </c>
      <c r="AE98" s="98">
        <f t="shared" si="15"/>
        <v>0</v>
      </c>
      <c r="AF98" s="98">
        <f t="shared" si="15"/>
        <v>0</v>
      </c>
      <c r="AG98" s="98">
        <f t="shared" si="15"/>
        <v>0</v>
      </c>
      <c r="AH98" s="98">
        <f t="shared" si="15"/>
        <v>0</v>
      </c>
      <c r="AI98" s="98">
        <f t="shared" si="15"/>
        <v>0</v>
      </c>
      <c r="AJ98" s="98">
        <f t="shared" si="15"/>
        <v>0</v>
      </c>
      <c r="AK98" s="98">
        <f t="shared" si="15"/>
        <v>0</v>
      </c>
      <c r="AL98" s="98">
        <f t="shared" si="15"/>
        <v>0</v>
      </c>
      <c r="AM98" s="98">
        <f t="shared" si="15"/>
        <v>0</v>
      </c>
      <c r="AN98" s="98">
        <f t="shared" si="15"/>
        <v>0</v>
      </c>
      <c r="AO98" s="98">
        <f t="shared" si="15"/>
        <v>0</v>
      </c>
      <c r="AP98" s="98">
        <f t="shared" si="15"/>
        <v>0</v>
      </c>
      <c r="AQ98" s="98">
        <f t="shared" si="15"/>
        <v>0</v>
      </c>
      <c r="AR98" s="98">
        <f t="shared" si="15"/>
        <v>0</v>
      </c>
      <c r="AS98" s="98">
        <f t="shared" si="15"/>
        <v>0</v>
      </c>
      <c r="AT98" s="98">
        <f t="shared" si="15"/>
        <v>0</v>
      </c>
      <c r="AU98" s="98">
        <f t="shared" si="15"/>
        <v>0</v>
      </c>
      <c r="AV98" s="48">
        <f>SUM(AC98:AU98)</f>
        <v>0</v>
      </c>
    </row>
    <row r="99" spans="2:48" ht="15.75" thickBot="1" x14ac:dyDescent="0.3">
      <c r="B99" s="58"/>
      <c r="C99" s="59"/>
      <c r="D99" s="59"/>
      <c r="E99" s="59"/>
      <c r="F99" s="59"/>
      <c r="G99" s="59"/>
      <c r="H99" s="59"/>
      <c r="I99" s="59"/>
      <c r="J99" s="59"/>
      <c r="K99" s="59"/>
      <c r="L99" s="59"/>
      <c r="M99" s="59"/>
      <c r="N99" s="59"/>
      <c r="O99" s="59"/>
      <c r="P99" s="59"/>
      <c r="Q99" s="59"/>
      <c r="R99" s="59"/>
      <c r="S99" s="59"/>
      <c r="T99" s="59"/>
      <c r="U99" s="59"/>
      <c r="V99" s="59"/>
      <c r="W99" s="59"/>
      <c r="X99" s="60"/>
      <c r="Z99" s="58"/>
      <c r="AA99" s="59"/>
      <c r="AB99" s="151"/>
      <c r="AC99" s="59"/>
      <c r="AD99" s="59"/>
      <c r="AE99" s="59"/>
      <c r="AF99" s="59"/>
      <c r="AG99" s="59"/>
      <c r="AH99" s="59"/>
      <c r="AI99" s="59"/>
      <c r="AJ99" s="59"/>
      <c r="AK99" s="59"/>
      <c r="AL99" s="59"/>
      <c r="AM99" s="59"/>
      <c r="AN99" s="59"/>
      <c r="AO99" s="59"/>
      <c r="AP99" s="59"/>
      <c r="AQ99" s="59"/>
      <c r="AR99" s="59"/>
      <c r="AS99" s="59"/>
      <c r="AT99" s="59"/>
      <c r="AU99" s="59"/>
      <c r="AV99" s="60"/>
    </row>
    <row r="101" spans="2:48" ht="15.75" thickBot="1" x14ac:dyDescent="0.3">
      <c r="C101" s="47">
        <v>20352039</v>
      </c>
      <c r="AA101" s="82">
        <f>C101</f>
        <v>20352039</v>
      </c>
    </row>
    <row r="102" spans="2:48" x14ac:dyDescent="0.25">
      <c r="B102" s="75"/>
      <c r="C102" s="67"/>
      <c r="D102" s="67"/>
      <c r="E102" s="45"/>
      <c r="F102" s="45"/>
      <c r="G102" s="45"/>
      <c r="H102" s="45"/>
      <c r="I102" s="45"/>
      <c r="J102" s="45"/>
      <c r="K102" s="45"/>
      <c r="L102" s="45"/>
      <c r="M102" s="45"/>
      <c r="N102" s="45"/>
      <c r="O102" s="45"/>
      <c r="P102" s="45"/>
      <c r="Q102" s="45"/>
      <c r="R102" s="45"/>
      <c r="S102" s="45"/>
      <c r="T102" s="45"/>
      <c r="U102" s="45"/>
      <c r="V102" s="45"/>
      <c r="W102" s="45"/>
      <c r="X102" s="46"/>
      <c r="Z102" s="75"/>
      <c r="AA102" s="67"/>
      <c r="AB102" s="144"/>
      <c r="AC102" s="45"/>
      <c r="AD102" s="45"/>
      <c r="AE102" s="45"/>
      <c r="AF102" s="45"/>
      <c r="AG102" s="45"/>
      <c r="AH102" s="45"/>
      <c r="AI102" s="45"/>
      <c r="AJ102" s="45"/>
      <c r="AK102" s="45"/>
      <c r="AL102" s="45"/>
      <c r="AM102" s="45"/>
      <c r="AN102" s="45"/>
      <c r="AO102" s="45"/>
      <c r="AP102" s="45"/>
      <c r="AQ102" s="45"/>
      <c r="AR102" s="45"/>
      <c r="AS102" s="45"/>
      <c r="AT102" s="45"/>
      <c r="AU102" s="45"/>
      <c r="AV102" s="46"/>
    </row>
    <row r="103" spans="2:48" x14ac:dyDescent="0.25">
      <c r="B103" s="51"/>
      <c r="C103" s="110" t="s">
        <v>0</v>
      </c>
      <c r="D103" s="95" t="s">
        <v>20</v>
      </c>
      <c r="E103" s="92" t="s">
        <v>1</v>
      </c>
      <c r="F103" s="92" t="s">
        <v>2</v>
      </c>
      <c r="G103" s="92" t="s">
        <v>3</v>
      </c>
      <c r="H103" s="92" t="s">
        <v>4</v>
      </c>
      <c r="I103" s="92" t="s">
        <v>5</v>
      </c>
      <c r="J103" s="92" t="s">
        <v>6</v>
      </c>
      <c r="K103" s="92" t="s">
        <v>7</v>
      </c>
      <c r="L103" s="92" t="s">
        <v>8</v>
      </c>
      <c r="M103" s="92" t="s">
        <v>9</v>
      </c>
      <c r="N103" s="92" t="s">
        <v>10</v>
      </c>
      <c r="O103" s="92" t="s">
        <v>11</v>
      </c>
      <c r="P103" s="92" t="s">
        <v>12</v>
      </c>
      <c r="Q103" s="92" t="s">
        <v>13</v>
      </c>
      <c r="R103" s="92" t="s">
        <v>14</v>
      </c>
      <c r="S103" s="92" t="s">
        <v>15</v>
      </c>
      <c r="T103" s="92" t="s">
        <v>16</v>
      </c>
      <c r="U103" s="92" t="s">
        <v>17</v>
      </c>
      <c r="V103" s="92" t="s">
        <v>18</v>
      </c>
      <c r="W103" s="93" t="s">
        <v>85</v>
      </c>
      <c r="X103" s="90"/>
      <c r="Z103" s="51"/>
      <c r="AA103" s="110" t="s">
        <v>21</v>
      </c>
      <c r="AB103" s="145" t="s">
        <v>20</v>
      </c>
      <c r="AC103" s="92" t="s">
        <v>1</v>
      </c>
      <c r="AD103" s="92" t="s">
        <v>2</v>
      </c>
      <c r="AE103" s="92" t="s">
        <v>3</v>
      </c>
      <c r="AF103" s="92" t="s">
        <v>4</v>
      </c>
      <c r="AG103" s="92" t="s">
        <v>5</v>
      </c>
      <c r="AH103" s="92" t="s">
        <v>6</v>
      </c>
      <c r="AI103" s="92" t="s">
        <v>7</v>
      </c>
      <c r="AJ103" s="92" t="s">
        <v>8</v>
      </c>
      <c r="AK103" s="92" t="s">
        <v>9</v>
      </c>
      <c r="AL103" s="92" t="s">
        <v>10</v>
      </c>
      <c r="AM103" s="92" t="s">
        <v>11</v>
      </c>
      <c r="AN103" s="92" t="s">
        <v>12</v>
      </c>
      <c r="AO103" s="92" t="s">
        <v>13</v>
      </c>
      <c r="AP103" s="92" t="s">
        <v>14</v>
      </c>
      <c r="AQ103" s="92" t="s">
        <v>15</v>
      </c>
      <c r="AR103" s="92" t="s">
        <v>16</v>
      </c>
      <c r="AS103" s="92" t="s">
        <v>17</v>
      </c>
      <c r="AT103" s="92" t="s">
        <v>18</v>
      </c>
      <c r="AU103" s="93" t="s">
        <v>85</v>
      </c>
      <c r="AV103" s="90"/>
    </row>
    <row r="104" spans="2:48" x14ac:dyDescent="0.25">
      <c r="B104" s="51"/>
      <c r="C104" s="91" t="s">
        <v>1</v>
      </c>
      <c r="D104" s="91"/>
      <c r="E104" s="89"/>
      <c r="F104" s="89"/>
      <c r="G104" s="89"/>
      <c r="H104" s="89"/>
      <c r="I104" s="89"/>
      <c r="J104" s="89"/>
      <c r="K104" s="89"/>
      <c r="L104" s="89"/>
      <c r="M104" s="89"/>
      <c r="N104" s="89"/>
      <c r="O104" s="89"/>
      <c r="P104" s="89"/>
      <c r="Q104" s="89"/>
      <c r="R104" s="89"/>
      <c r="S104" s="89"/>
      <c r="T104" s="89"/>
      <c r="U104" s="89"/>
      <c r="V104" s="89"/>
      <c r="W104" s="89"/>
      <c r="X104" s="90"/>
      <c r="Z104" s="51"/>
      <c r="AA104" s="91" t="s">
        <v>1</v>
      </c>
      <c r="AB104" s="146"/>
      <c r="AC104" s="89"/>
      <c r="AD104" s="89"/>
      <c r="AE104" s="89"/>
      <c r="AF104" s="89"/>
      <c r="AG104" s="89"/>
      <c r="AH104" s="89"/>
      <c r="AI104" s="89"/>
      <c r="AJ104" s="89"/>
      <c r="AK104" s="89"/>
      <c r="AL104" s="89"/>
      <c r="AM104" s="89"/>
      <c r="AN104" s="89"/>
      <c r="AO104" s="89"/>
      <c r="AP104" s="89"/>
      <c r="AQ104" s="89"/>
      <c r="AR104" s="89"/>
      <c r="AS104" s="89"/>
      <c r="AT104" s="89"/>
      <c r="AU104" s="89"/>
      <c r="AV104" s="90"/>
    </row>
    <row r="105" spans="2:48" x14ac:dyDescent="0.25">
      <c r="B105" s="51"/>
      <c r="C105" s="92" t="s">
        <v>2</v>
      </c>
      <c r="D105" s="92"/>
      <c r="E105" s="89"/>
      <c r="F105" s="89"/>
      <c r="G105" s="89"/>
      <c r="H105" s="89"/>
      <c r="I105" s="89"/>
      <c r="J105" s="89"/>
      <c r="K105" s="89"/>
      <c r="L105" s="89"/>
      <c r="M105" s="89"/>
      <c r="N105" s="89"/>
      <c r="O105" s="89"/>
      <c r="P105" s="89"/>
      <c r="Q105" s="89"/>
      <c r="R105" s="89"/>
      <c r="S105" s="89"/>
      <c r="T105" s="89"/>
      <c r="U105" s="89"/>
      <c r="V105" s="89"/>
      <c r="W105" s="89"/>
      <c r="X105" s="48"/>
      <c r="Z105" s="51"/>
      <c r="AA105" s="92" t="s">
        <v>2</v>
      </c>
      <c r="AB105" s="147"/>
      <c r="AC105" s="89"/>
      <c r="AD105" s="89"/>
      <c r="AE105" s="89"/>
      <c r="AF105" s="89"/>
      <c r="AG105" s="89"/>
      <c r="AH105" s="89"/>
      <c r="AI105" s="89"/>
      <c r="AJ105" s="89"/>
      <c r="AK105" s="89"/>
      <c r="AL105" s="89"/>
      <c r="AM105" s="89"/>
      <c r="AN105" s="89"/>
      <c r="AO105" s="89"/>
      <c r="AP105" s="89"/>
      <c r="AQ105" s="89"/>
      <c r="AR105" s="89"/>
      <c r="AS105" s="89"/>
      <c r="AT105" s="89"/>
      <c r="AU105" s="89"/>
      <c r="AV105" s="48"/>
    </row>
    <row r="106" spans="2:48" x14ac:dyDescent="0.25">
      <c r="B106" s="51"/>
      <c r="C106" s="92" t="s">
        <v>3</v>
      </c>
      <c r="D106" s="92"/>
      <c r="E106" s="89"/>
      <c r="F106" s="89"/>
      <c r="G106" s="89"/>
      <c r="H106" s="89"/>
      <c r="I106" s="89"/>
      <c r="J106" s="89"/>
      <c r="K106" s="89"/>
      <c r="L106" s="89"/>
      <c r="M106" s="89"/>
      <c r="N106" s="89"/>
      <c r="O106" s="89"/>
      <c r="P106" s="89"/>
      <c r="Q106" s="89"/>
      <c r="R106" s="89"/>
      <c r="S106" s="89"/>
      <c r="T106" s="89"/>
      <c r="U106" s="89"/>
      <c r="V106" s="89"/>
      <c r="W106" s="89"/>
      <c r="X106" s="48"/>
      <c r="Z106" s="51"/>
      <c r="AA106" s="92" t="s">
        <v>3</v>
      </c>
      <c r="AB106" s="147"/>
      <c r="AC106" s="89"/>
      <c r="AD106" s="89"/>
      <c r="AE106" s="89"/>
      <c r="AF106" s="89"/>
      <c r="AG106" s="89"/>
      <c r="AH106" s="89"/>
      <c r="AI106" s="89"/>
      <c r="AJ106" s="89"/>
      <c r="AK106" s="89"/>
      <c r="AL106" s="89"/>
      <c r="AM106" s="89"/>
      <c r="AN106" s="89"/>
      <c r="AO106" s="89"/>
      <c r="AP106" s="89"/>
      <c r="AQ106" s="89"/>
      <c r="AR106" s="89"/>
      <c r="AS106" s="89"/>
      <c r="AT106" s="89"/>
      <c r="AU106" s="89"/>
      <c r="AV106" s="48"/>
    </row>
    <row r="107" spans="2:48" x14ac:dyDescent="0.25">
      <c r="B107" s="51"/>
      <c r="C107" s="92" t="s">
        <v>4</v>
      </c>
      <c r="D107" s="111">
        <f t="shared" ref="D107:D116" si="16">SUM(E107:W107)</f>
        <v>0</v>
      </c>
      <c r="E107" s="96">
        <f>'Employment Shock'!$G$32*('Employment Shock'!AC$7/100)</f>
        <v>0</v>
      </c>
      <c r="F107" s="96">
        <f>'Employment Shock'!$G$32*('Employment Shock'!AD$7/100)</f>
        <v>0</v>
      </c>
      <c r="G107" s="96">
        <f>'Employment Shock'!$G$32*('Employment Shock'!AE$7/100)</f>
        <v>0</v>
      </c>
      <c r="H107" s="96">
        <f>'Employment Shock'!$G$32*('Employment Shock'!AF$7/100)</f>
        <v>0</v>
      </c>
      <c r="I107" s="96">
        <f>'Employment Shock'!$G$32*('Employment Shock'!AG$7/100)</f>
        <v>0</v>
      </c>
      <c r="J107" s="96">
        <f>'Employment Shock'!$G$32*('Employment Shock'!AH$7/100)</f>
        <v>0</v>
      </c>
      <c r="K107" s="96">
        <f>'Employment Shock'!$G$32*('Employment Shock'!AI$7/100)</f>
        <v>0</v>
      </c>
      <c r="L107" s="96">
        <f>'Employment Shock'!$G$32*('Employment Shock'!AJ$7/100)</f>
        <v>0</v>
      </c>
      <c r="M107" s="96">
        <f>'Employment Shock'!$G$32*('Employment Shock'!AK$7/100)</f>
        <v>0</v>
      </c>
      <c r="N107" s="96">
        <f>'Employment Shock'!$G$32*('Employment Shock'!AL$7/100)</f>
        <v>0</v>
      </c>
      <c r="O107" s="96">
        <f>'Employment Shock'!$G$32*('Employment Shock'!AM$7/100)</f>
        <v>0</v>
      </c>
      <c r="P107" s="96">
        <f>'Employment Shock'!$G$32*('Employment Shock'!AN$7/100)</f>
        <v>0</v>
      </c>
      <c r="Q107" s="96">
        <f>'Employment Shock'!$G$32*('Employment Shock'!AO$7/100)</f>
        <v>0</v>
      </c>
      <c r="R107" s="96">
        <f>'Employment Shock'!$G$32*('Employment Shock'!AP$7/100)</f>
        <v>0</v>
      </c>
      <c r="S107" s="96">
        <f>'Employment Shock'!$G$32*('Employment Shock'!AQ$7/100)</f>
        <v>0</v>
      </c>
      <c r="T107" s="96">
        <f>'Employment Shock'!$G$32*('Employment Shock'!AR$7/100)</f>
        <v>0</v>
      </c>
      <c r="U107" s="96">
        <f>'Employment Shock'!$G$32*('Employment Shock'!AS$7/100)</f>
        <v>0</v>
      </c>
      <c r="V107" s="96">
        <f>'Employment Shock'!$G$32*('Employment Shock'!AT$7/100)</f>
        <v>0</v>
      </c>
      <c r="W107" s="96">
        <f>'Employment Shock'!$G$32*('Employment Shock'!AU$7/100)</f>
        <v>0</v>
      </c>
      <c r="X107" s="48"/>
      <c r="Z107" s="51"/>
      <c r="AA107" s="92" t="s">
        <v>4</v>
      </c>
      <c r="AB107" s="148">
        <f t="shared" ref="AB107:AB116" si="17">SUM(AC107:AU107)</f>
        <v>0</v>
      </c>
      <c r="AC107" s="96">
        <f>'Employment Shock'!$P$32*('Employment Shock'!AC$7/100)</f>
        <v>0</v>
      </c>
      <c r="AD107" s="96">
        <f>'Employment Shock'!$P$32*('Employment Shock'!AD$7/100)</f>
        <v>0</v>
      </c>
      <c r="AE107" s="96">
        <f>'Employment Shock'!$P$32*('Employment Shock'!AE$7/100)</f>
        <v>0</v>
      </c>
      <c r="AF107" s="96">
        <f>'Employment Shock'!$P$32*('Employment Shock'!AF$7/100)</f>
        <v>0</v>
      </c>
      <c r="AG107" s="96">
        <f>'Employment Shock'!$P$32*('Employment Shock'!AG$7/100)</f>
        <v>0</v>
      </c>
      <c r="AH107" s="96">
        <f>'Employment Shock'!$P$32*('Employment Shock'!AH$7/100)</f>
        <v>0</v>
      </c>
      <c r="AI107" s="96">
        <f>'Employment Shock'!$P$32*('Employment Shock'!AI$7/100)</f>
        <v>0</v>
      </c>
      <c r="AJ107" s="96">
        <f>'Employment Shock'!$P$32*('Employment Shock'!AJ$7/100)</f>
        <v>0</v>
      </c>
      <c r="AK107" s="96">
        <f>'Employment Shock'!$P$32*('Employment Shock'!AK$7/100)</f>
        <v>0</v>
      </c>
      <c r="AL107" s="96">
        <f>'Employment Shock'!$P$32*('Employment Shock'!AL$7/100)</f>
        <v>0</v>
      </c>
      <c r="AM107" s="96">
        <f>'Employment Shock'!$P$32*('Employment Shock'!AM$7/100)</f>
        <v>0</v>
      </c>
      <c r="AN107" s="96">
        <f>'Employment Shock'!$P$32*('Employment Shock'!AN$7/100)</f>
        <v>0</v>
      </c>
      <c r="AO107" s="96">
        <f>'Employment Shock'!$P$32*('Employment Shock'!AO$7/100)</f>
        <v>0</v>
      </c>
      <c r="AP107" s="96">
        <f>'Employment Shock'!$P$32*('Employment Shock'!AP$7/100)</f>
        <v>0</v>
      </c>
      <c r="AQ107" s="96">
        <f>'Employment Shock'!$P$32*('Employment Shock'!AQ$7/100)</f>
        <v>0</v>
      </c>
      <c r="AR107" s="96">
        <f>'Employment Shock'!$P$32*('Employment Shock'!AR$7/100)</f>
        <v>0</v>
      </c>
      <c r="AS107" s="96">
        <f>'Employment Shock'!$P$32*('Employment Shock'!AS$7/100)</f>
        <v>0</v>
      </c>
      <c r="AT107" s="96">
        <f>'Employment Shock'!$P$32*('Employment Shock'!AT$7/100)</f>
        <v>0</v>
      </c>
      <c r="AU107" s="96">
        <f>'Employment Shock'!$P$32*('Employment Shock'!AU$7/100)</f>
        <v>0</v>
      </c>
      <c r="AV107" s="48"/>
    </row>
    <row r="108" spans="2:48" x14ac:dyDescent="0.25">
      <c r="B108" s="51"/>
      <c r="C108" s="92" t="s">
        <v>5</v>
      </c>
      <c r="D108" s="111">
        <f t="shared" si="16"/>
        <v>0</v>
      </c>
      <c r="E108" s="96">
        <f>'Employment Shock'!$G$33*('Employment Shock'!AC$8/100)</f>
        <v>0</v>
      </c>
      <c r="F108" s="96">
        <f>'Employment Shock'!$G$33*('Employment Shock'!AD$8/100)</f>
        <v>0</v>
      </c>
      <c r="G108" s="96">
        <f>'Employment Shock'!$G$33*('Employment Shock'!AE$8/100)</f>
        <v>0</v>
      </c>
      <c r="H108" s="96">
        <f>'Employment Shock'!$G$33*('Employment Shock'!AF$8/100)</f>
        <v>0</v>
      </c>
      <c r="I108" s="96">
        <f>'Employment Shock'!$G$33*('Employment Shock'!AG$8/100)</f>
        <v>0</v>
      </c>
      <c r="J108" s="96">
        <f>'Employment Shock'!$G$33*('Employment Shock'!AH$8/100)</f>
        <v>0</v>
      </c>
      <c r="K108" s="96">
        <f>'Employment Shock'!$G$33*('Employment Shock'!AI$8/100)</f>
        <v>0</v>
      </c>
      <c r="L108" s="96">
        <f>'Employment Shock'!$G$33*('Employment Shock'!AJ$8/100)</f>
        <v>0</v>
      </c>
      <c r="M108" s="96">
        <f>'Employment Shock'!$G$33*('Employment Shock'!AK$8/100)</f>
        <v>0</v>
      </c>
      <c r="N108" s="96">
        <f>'Employment Shock'!$G$33*('Employment Shock'!AL$8/100)</f>
        <v>0</v>
      </c>
      <c r="O108" s="96">
        <f>'Employment Shock'!$G$33*('Employment Shock'!AM$8/100)</f>
        <v>0</v>
      </c>
      <c r="P108" s="96">
        <f>'Employment Shock'!$G$33*('Employment Shock'!AN$8/100)</f>
        <v>0</v>
      </c>
      <c r="Q108" s="96">
        <f>'Employment Shock'!$G$33*('Employment Shock'!AO$8/100)</f>
        <v>0</v>
      </c>
      <c r="R108" s="96">
        <f>'Employment Shock'!$G$33*('Employment Shock'!AP$8/100)</f>
        <v>0</v>
      </c>
      <c r="S108" s="96">
        <f>'Employment Shock'!$G$33*('Employment Shock'!AQ$8/100)</f>
        <v>0</v>
      </c>
      <c r="T108" s="96">
        <f>'Employment Shock'!$G$33*('Employment Shock'!AR$8/100)</f>
        <v>0</v>
      </c>
      <c r="U108" s="96">
        <f>'Employment Shock'!$G$33*('Employment Shock'!AS$8/100)</f>
        <v>0</v>
      </c>
      <c r="V108" s="96">
        <f>'Employment Shock'!$G$33*('Employment Shock'!AT$8/100)</f>
        <v>0</v>
      </c>
      <c r="W108" s="96">
        <f>'Employment Shock'!$G$33*('Employment Shock'!AU$8/100)</f>
        <v>0</v>
      </c>
      <c r="X108" s="48"/>
      <c r="Z108" s="51"/>
      <c r="AA108" s="92" t="s">
        <v>5</v>
      </c>
      <c r="AB108" s="148">
        <f t="shared" si="17"/>
        <v>0</v>
      </c>
      <c r="AC108" s="96">
        <f>'Employment Shock'!$P$33*('Employment Shock'!AC$8/100)</f>
        <v>0</v>
      </c>
      <c r="AD108" s="96">
        <f>'Employment Shock'!$P$33*('Employment Shock'!AD$8/100)</f>
        <v>0</v>
      </c>
      <c r="AE108" s="96">
        <f>'Employment Shock'!$P$33*('Employment Shock'!AE$8/100)</f>
        <v>0</v>
      </c>
      <c r="AF108" s="96">
        <f>'Employment Shock'!$P$33*('Employment Shock'!AF$8/100)</f>
        <v>0</v>
      </c>
      <c r="AG108" s="96">
        <f>'Employment Shock'!$P$33*('Employment Shock'!AG$8/100)</f>
        <v>0</v>
      </c>
      <c r="AH108" s="96">
        <f>'Employment Shock'!$P$33*('Employment Shock'!AH$8/100)</f>
        <v>0</v>
      </c>
      <c r="AI108" s="96">
        <f>'Employment Shock'!$P$33*('Employment Shock'!AI$8/100)</f>
        <v>0</v>
      </c>
      <c r="AJ108" s="96">
        <f>'Employment Shock'!$P$33*('Employment Shock'!AJ$8/100)</f>
        <v>0</v>
      </c>
      <c r="AK108" s="96">
        <f>'Employment Shock'!$P$33*('Employment Shock'!AK$8/100)</f>
        <v>0</v>
      </c>
      <c r="AL108" s="96">
        <f>'Employment Shock'!$P$33*('Employment Shock'!AL$8/100)</f>
        <v>0</v>
      </c>
      <c r="AM108" s="96">
        <f>'Employment Shock'!$P$33*('Employment Shock'!AM$8/100)</f>
        <v>0</v>
      </c>
      <c r="AN108" s="96">
        <f>'Employment Shock'!$P$33*('Employment Shock'!AN$8/100)</f>
        <v>0</v>
      </c>
      <c r="AO108" s="96">
        <f>'Employment Shock'!$P$33*('Employment Shock'!AO$8/100)</f>
        <v>0</v>
      </c>
      <c r="AP108" s="96">
        <f>'Employment Shock'!$P$33*('Employment Shock'!AP$8/100)</f>
        <v>0</v>
      </c>
      <c r="AQ108" s="96">
        <f>'Employment Shock'!$P$33*('Employment Shock'!AQ$8/100)</f>
        <v>0</v>
      </c>
      <c r="AR108" s="96">
        <f>'Employment Shock'!$P$33*('Employment Shock'!AR$8/100)</f>
        <v>0</v>
      </c>
      <c r="AS108" s="96">
        <f>'Employment Shock'!$P$33*('Employment Shock'!AS$8/100)</f>
        <v>0</v>
      </c>
      <c r="AT108" s="96">
        <f>'Employment Shock'!$P$33*('Employment Shock'!AT$8/100)</f>
        <v>0</v>
      </c>
      <c r="AU108" s="96">
        <f>'Employment Shock'!$P$33*('Employment Shock'!AU$8/100)</f>
        <v>0</v>
      </c>
      <c r="AV108" s="48"/>
    </row>
    <row r="109" spans="2:48" x14ac:dyDescent="0.25">
      <c r="B109" s="51"/>
      <c r="C109" s="92" t="s">
        <v>6</v>
      </c>
      <c r="D109" s="111">
        <f t="shared" si="16"/>
        <v>0</v>
      </c>
      <c r="E109" s="96">
        <f>'Employment Shock'!$G$34*('Employment Shock'!AC$9/100)</f>
        <v>0</v>
      </c>
      <c r="F109" s="96">
        <f>'Employment Shock'!$G$34*('Employment Shock'!AD$9/100)</f>
        <v>0</v>
      </c>
      <c r="G109" s="96">
        <f>'Employment Shock'!$G$34*('Employment Shock'!AE$9/100)</f>
        <v>0</v>
      </c>
      <c r="H109" s="96">
        <f>'Employment Shock'!$G$34*('Employment Shock'!AF$9/100)</f>
        <v>0</v>
      </c>
      <c r="I109" s="96">
        <f>'Employment Shock'!$G$34*('Employment Shock'!AG$9/100)</f>
        <v>0</v>
      </c>
      <c r="J109" s="96">
        <f>'Employment Shock'!$G$34*('Employment Shock'!AH$9/100)</f>
        <v>0</v>
      </c>
      <c r="K109" s="96">
        <f>'Employment Shock'!$G$34*('Employment Shock'!AI$9/100)</f>
        <v>0</v>
      </c>
      <c r="L109" s="96">
        <f>'Employment Shock'!$G$34*('Employment Shock'!AJ$9/100)</f>
        <v>0</v>
      </c>
      <c r="M109" s="96">
        <f>'Employment Shock'!$G$34*('Employment Shock'!AK$9/100)</f>
        <v>0</v>
      </c>
      <c r="N109" s="96">
        <f>'Employment Shock'!$G$34*('Employment Shock'!AL$9/100)</f>
        <v>0</v>
      </c>
      <c r="O109" s="96">
        <f>'Employment Shock'!$G$34*('Employment Shock'!AM$9/100)</f>
        <v>0</v>
      </c>
      <c r="P109" s="96">
        <f>'Employment Shock'!$G$34*('Employment Shock'!AN$9/100)</f>
        <v>0</v>
      </c>
      <c r="Q109" s="96">
        <f>'Employment Shock'!$G$34*('Employment Shock'!AO$9/100)</f>
        <v>0</v>
      </c>
      <c r="R109" s="96">
        <f>'Employment Shock'!$G$34*('Employment Shock'!AP$9/100)</f>
        <v>0</v>
      </c>
      <c r="S109" s="96">
        <f>'Employment Shock'!$G$34*('Employment Shock'!AQ$9/100)</f>
        <v>0</v>
      </c>
      <c r="T109" s="96">
        <f>'Employment Shock'!$G$34*('Employment Shock'!AR$9/100)</f>
        <v>0</v>
      </c>
      <c r="U109" s="96">
        <f>'Employment Shock'!$G$34*('Employment Shock'!AS$9/100)</f>
        <v>0</v>
      </c>
      <c r="V109" s="96">
        <f>'Employment Shock'!$G$34*('Employment Shock'!AT$9/100)</f>
        <v>0</v>
      </c>
      <c r="W109" s="96">
        <f>'Employment Shock'!$G$34*('Employment Shock'!AU$9/100)</f>
        <v>0</v>
      </c>
      <c r="X109" s="48"/>
      <c r="Z109" s="51"/>
      <c r="AA109" s="92" t="s">
        <v>6</v>
      </c>
      <c r="AB109" s="148">
        <f t="shared" si="17"/>
        <v>0</v>
      </c>
      <c r="AC109" s="96">
        <f>'Employment Shock'!$P$34*('Employment Shock'!AC$9/100)</f>
        <v>0</v>
      </c>
      <c r="AD109" s="96">
        <f>'Employment Shock'!$P$34*('Employment Shock'!AD$9/100)</f>
        <v>0</v>
      </c>
      <c r="AE109" s="96">
        <f>'Employment Shock'!$P$34*('Employment Shock'!AE$9/100)</f>
        <v>0</v>
      </c>
      <c r="AF109" s="96">
        <f>'Employment Shock'!$P$34*('Employment Shock'!AF$9/100)</f>
        <v>0</v>
      </c>
      <c r="AG109" s="96">
        <f>'Employment Shock'!$P$34*('Employment Shock'!AG$9/100)</f>
        <v>0</v>
      </c>
      <c r="AH109" s="96">
        <f>'Employment Shock'!$P$34*('Employment Shock'!AH$9/100)</f>
        <v>0</v>
      </c>
      <c r="AI109" s="96">
        <f>'Employment Shock'!$P$34*('Employment Shock'!AI$9/100)</f>
        <v>0</v>
      </c>
      <c r="AJ109" s="96">
        <f>'Employment Shock'!$P$34*('Employment Shock'!AJ$9/100)</f>
        <v>0</v>
      </c>
      <c r="AK109" s="96">
        <f>'Employment Shock'!$P$34*('Employment Shock'!AK$9/100)</f>
        <v>0</v>
      </c>
      <c r="AL109" s="96">
        <f>'Employment Shock'!$P$34*('Employment Shock'!AL$9/100)</f>
        <v>0</v>
      </c>
      <c r="AM109" s="96">
        <f>'Employment Shock'!$P$34*('Employment Shock'!AM$9/100)</f>
        <v>0</v>
      </c>
      <c r="AN109" s="96">
        <f>'Employment Shock'!$P$34*('Employment Shock'!AN$9/100)</f>
        <v>0</v>
      </c>
      <c r="AO109" s="96">
        <f>'Employment Shock'!$P$34*('Employment Shock'!AO$9/100)</f>
        <v>0</v>
      </c>
      <c r="AP109" s="96">
        <f>'Employment Shock'!$P$34*('Employment Shock'!AP$9/100)</f>
        <v>0</v>
      </c>
      <c r="AQ109" s="96">
        <f>'Employment Shock'!$P$34*('Employment Shock'!AQ$9/100)</f>
        <v>0</v>
      </c>
      <c r="AR109" s="96">
        <f>'Employment Shock'!$P$34*('Employment Shock'!AR$9/100)</f>
        <v>0</v>
      </c>
      <c r="AS109" s="96">
        <f>'Employment Shock'!$P$34*('Employment Shock'!AS$9/100)</f>
        <v>0</v>
      </c>
      <c r="AT109" s="96">
        <f>'Employment Shock'!$P$34*('Employment Shock'!AT$9/100)</f>
        <v>0</v>
      </c>
      <c r="AU109" s="96">
        <f>'Employment Shock'!$P$34*('Employment Shock'!AU$9/100)</f>
        <v>0</v>
      </c>
      <c r="AV109" s="48"/>
    </row>
    <row r="110" spans="2:48" x14ac:dyDescent="0.25">
      <c r="B110" s="51"/>
      <c r="C110" s="92" t="s">
        <v>7</v>
      </c>
      <c r="D110" s="111">
        <f t="shared" si="16"/>
        <v>0</v>
      </c>
      <c r="E110" s="96">
        <f>'Employment Shock'!$G$35*('Employment Shock'!AC$10/100)</f>
        <v>0</v>
      </c>
      <c r="F110" s="96">
        <f>'Employment Shock'!$G$35*('Employment Shock'!AD$10/100)</f>
        <v>0</v>
      </c>
      <c r="G110" s="96">
        <f>'Employment Shock'!$G$35*('Employment Shock'!AE$10/100)</f>
        <v>0</v>
      </c>
      <c r="H110" s="96">
        <f>'Employment Shock'!$G$35*('Employment Shock'!AF$10/100)</f>
        <v>0</v>
      </c>
      <c r="I110" s="96">
        <f>'Employment Shock'!$G$35*('Employment Shock'!AG$10/100)</f>
        <v>0</v>
      </c>
      <c r="J110" s="96">
        <f>'Employment Shock'!$G$35*('Employment Shock'!AH$10/100)</f>
        <v>0</v>
      </c>
      <c r="K110" s="96">
        <f>'Employment Shock'!$G$35*('Employment Shock'!AI$10/100)</f>
        <v>0</v>
      </c>
      <c r="L110" s="96">
        <f>'Employment Shock'!$G$35*('Employment Shock'!AJ$10/100)</f>
        <v>0</v>
      </c>
      <c r="M110" s="96">
        <f>'Employment Shock'!$G$35*('Employment Shock'!AK$10/100)</f>
        <v>0</v>
      </c>
      <c r="N110" s="96">
        <f>'Employment Shock'!$G$35*('Employment Shock'!AL$10/100)</f>
        <v>0</v>
      </c>
      <c r="O110" s="96">
        <f>'Employment Shock'!$G$35*('Employment Shock'!AM$10/100)</f>
        <v>0</v>
      </c>
      <c r="P110" s="96">
        <f>'Employment Shock'!$G$35*('Employment Shock'!AN$10/100)</f>
        <v>0</v>
      </c>
      <c r="Q110" s="96">
        <f>'Employment Shock'!$G$35*('Employment Shock'!AO$10/100)</f>
        <v>0</v>
      </c>
      <c r="R110" s="96">
        <f>'Employment Shock'!$G$35*('Employment Shock'!AP$10/100)</f>
        <v>0</v>
      </c>
      <c r="S110" s="96">
        <f>'Employment Shock'!$G$35*('Employment Shock'!AQ$10/100)</f>
        <v>0</v>
      </c>
      <c r="T110" s="96">
        <f>'Employment Shock'!$G$35*('Employment Shock'!AR$10/100)</f>
        <v>0</v>
      </c>
      <c r="U110" s="96">
        <f>'Employment Shock'!$G$35*('Employment Shock'!AS$10/100)</f>
        <v>0</v>
      </c>
      <c r="V110" s="96">
        <f>'Employment Shock'!$G$35*('Employment Shock'!AT$10/100)</f>
        <v>0</v>
      </c>
      <c r="W110" s="96">
        <f>'Employment Shock'!$G$35*('Employment Shock'!AU$10/100)</f>
        <v>0</v>
      </c>
      <c r="X110" s="48"/>
      <c r="Z110" s="51"/>
      <c r="AA110" s="92" t="s">
        <v>7</v>
      </c>
      <c r="AB110" s="148">
        <f t="shared" si="17"/>
        <v>0</v>
      </c>
      <c r="AC110" s="96">
        <f>'Employment Shock'!$P$35*('Employment Shock'!AC$10/100)</f>
        <v>0</v>
      </c>
      <c r="AD110" s="96">
        <f>'Employment Shock'!$P$35*('Employment Shock'!AD$10/100)</f>
        <v>0</v>
      </c>
      <c r="AE110" s="96">
        <f>'Employment Shock'!$P$35*('Employment Shock'!AE$10/100)</f>
        <v>0</v>
      </c>
      <c r="AF110" s="96">
        <f>'Employment Shock'!$P$35*('Employment Shock'!AF$10/100)</f>
        <v>0</v>
      </c>
      <c r="AG110" s="96">
        <f>'Employment Shock'!$P$35*('Employment Shock'!AG$10/100)</f>
        <v>0</v>
      </c>
      <c r="AH110" s="96">
        <f>'Employment Shock'!$P$35*('Employment Shock'!AH$10/100)</f>
        <v>0</v>
      </c>
      <c r="AI110" s="96">
        <f>'Employment Shock'!$P$35*('Employment Shock'!AI$10/100)</f>
        <v>0</v>
      </c>
      <c r="AJ110" s="96">
        <f>'Employment Shock'!$P$35*('Employment Shock'!AJ$10/100)</f>
        <v>0</v>
      </c>
      <c r="AK110" s="96">
        <f>'Employment Shock'!$P$35*('Employment Shock'!AK$10/100)</f>
        <v>0</v>
      </c>
      <c r="AL110" s="96">
        <f>'Employment Shock'!$P$35*('Employment Shock'!AL$10/100)</f>
        <v>0</v>
      </c>
      <c r="AM110" s="96">
        <f>'Employment Shock'!$P$35*('Employment Shock'!AM$10/100)</f>
        <v>0</v>
      </c>
      <c r="AN110" s="96">
        <f>'Employment Shock'!$P$35*('Employment Shock'!AN$10/100)</f>
        <v>0</v>
      </c>
      <c r="AO110" s="96">
        <f>'Employment Shock'!$P$35*('Employment Shock'!AO$10/100)</f>
        <v>0</v>
      </c>
      <c r="AP110" s="96">
        <f>'Employment Shock'!$P$35*('Employment Shock'!AP$10/100)</f>
        <v>0</v>
      </c>
      <c r="AQ110" s="96">
        <f>'Employment Shock'!$P$35*('Employment Shock'!AQ$10/100)</f>
        <v>0</v>
      </c>
      <c r="AR110" s="96">
        <f>'Employment Shock'!$P$35*('Employment Shock'!AR$10/100)</f>
        <v>0</v>
      </c>
      <c r="AS110" s="96">
        <f>'Employment Shock'!$P$35*('Employment Shock'!AS$10/100)</f>
        <v>0</v>
      </c>
      <c r="AT110" s="96">
        <f>'Employment Shock'!$P$35*('Employment Shock'!AT$10/100)</f>
        <v>0</v>
      </c>
      <c r="AU110" s="96">
        <f>'Employment Shock'!$P$35*('Employment Shock'!AU$10/100)</f>
        <v>0</v>
      </c>
      <c r="AV110" s="48"/>
    </row>
    <row r="111" spans="2:48" x14ac:dyDescent="0.25">
      <c r="B111" s="51"/>
      <c r="C111" s="92" t="s">
        <v>8</v>
      </c>
      <c r="D111" s="111">
        <f t="shared" si="16"/>
        <v>0</v>
      </c>
      <c r="E111" s="96">
        <f>'Employment Shock'!$G$36*('Employment Shock'!AC$11/100)</f>
        <v>0</v>
      </c>
      <c r="F111" s="96">
        <f>'Employment Shock'!$G$36*('Employment Shock'!AD$11/100)</f>
        <v>0</v>
      </c>
      <c r="G111" s="96">
        <f>'Employment Shock'!$G$36*('Employment Shock'!AE$11/100)</f>
        <v>0</v>
      </c>
      <c r="H111" s="96">
        <f>'Employment Shock'!$G$36*('Employment Shock'!AF$11/100)</f>
        <v>0</v>
      </c>
      <c r="I111" s="96">
        <f>'Employment Shock'!$G$36*('Employment Shock'!AG$11/100)</f>
        <v>0</v>
      </c>
      <c r="J111" s="96">
        <f>'Employment Shock'!$G$36*('Employment Shock'!AH$11/100)</f>
        <v>0</v>
      </c>
      <c r="K111" s="96">
        <f>'Employment Shock'!$G$36*('Employment Shock'!AI$11/100)</f>
        <v>0</v>
      </c>
      <c r="L111" s="96">
        <f>'Employment Shock'!$G$36*('Employment Shock'!AJ$11/100)</f>
        <v>0</v>
      </c>
      <c r="M111" s="96">
        <f>'Employment Shock'!$G$36*('Employment Shock'!AK$11/100)</f>
        <v>0</v>
      </c>
      <c r="N111" s="96">
        <f>'Employment Shock'!$G$36*('Employment Shock'!AL$11/100)</f>
        <v>0</v>
      </c>
      <c r="O111" s="96">
        <f>'Employment Shock'!$G$36*('Employment Shock'!AM$11/100)</f>
        <v>0</v>
      </c>
      <c r="P111" s="96">
        <f>'Employment Shock'!$G$36*('Employment Shock'!AN$11/100)</f>
        <v>0</v>
      </c>
      <c r="Q111" s="96">
        <f>'Employment Shock'!$G$36*('Employment Shock'!AO$11/100)</f>
        <v>0</v>
      </c>
      <c r="R111" s="96">
        <f>'Employment Shock'!$G$36*('Employment Shock'!AP$11/100)</f>
        <v>0</v>
      </c>
      <c r="S111" s="96">
        <f>'Employment Shock'!$G$36*('Employment Shock'!AQ$11/100)</f>
        <v>0</v>
      </c>
      <c r="T111" s="96">
        <f>'Employment Shock'!$G$36*('Employment Shock'!AR$11/100)</f>
        <v>0</v>
      </c>
      <c r="U111" s="96">
        <f>'Employment Shock'!$G$36*('Employment Shock'!AS$11/100)</f>
        <v>0</v>
      </c>
      <c r="V111" s="96">
        <f>'Employment Shock'!$G$36*('Employment Shock'!AT$11/100)</f>
        <v>0</v>
      </c>
      <c r="W111" s="96">
        <f>'Employment Shock'!$G$36*('Employment Shock'!AU$11/100)</f>
        <v>0</v>
      </c>
      <c r="X111" s="48"/>
      <c r="Z111" s="51"/>
      <c r="AA111" s="92" t="s">
        <v>8</v>
      </c>
      <c r="AB111" s="148">
        <f t="shared" si="17"/>
        <v>0</v>
      </c>
      <c r="AC111" s="96">
        <f>'Employment Shock'!$P$36*('Employment Shock'!AC$11/100)</f>
        <v>0</v>
      </c>
      <c r="AD111" s="96">
        <f>'Employment Shock'!$P$36*('Employment Shock'!AD$11/100)</f>
        <v>0</v>
      </c>
      <c r="AE111" s="96">
        <f>'Employment Shock'!$P$36*('Employment Shock'!AE$11/100)</f>
        <v>0</v>
      </c>
      <c r="AF111" s="96">
        <f>'Employment Shock'!$P$36*('Employment Shock'!AF$11/100)</f>
        <v>0</v>
      </c>
      <c r="AG111" s="96">
        <f>'Employment Shock'!$P$36*('Employment Shock'!AG$11/100)</f>
        <v>0</v>
      </c>
      <c r="AH111" s="96">
        <f>'Employment Shock'!$P$36*('Employment Shock'!AH$11/100)</f>
        <v>0</v>
      </c>
      <c r="AI111" s="96">
        <f>'Employment Shock'!$P$36*('Employment Shock'!AI$11/100)</f>
        <v>0</v>
      </c>
      <c r="AJ111" s="96">
        <f>'Employment Shock'!$P$36*('Employment Shock'!AJ$11/100)</f>
        <v>0</v>
      </c>
      <c r="AK111" s="96">
        <f>'Employment Shock'!$P$36*('Employment Shock'!AK$11/100)</f>
        <v>0</v>
      </c>
      <c r="AL111" s="96">
        <f>'Employment Shock'!$P$36*('Employment Shock'!AL$11/100)</f>
        <v>0</v>
      </c>
      <c r="AM111" s="96">
        <f>'Employment Shock'!$P$36*('Employment Shock'!AM$11/100)</f>
        <v>0</v>
      </c>
      <c r="AN111" s="96">
        <f>'Employment Shock'!$P$36*('Employment Shock'!AN$11/100)</f>
        <v>0</v>
      </c>
      <c r="AO111" s="96">
        <f>'Employment Shock'!$P$36*('Employment Shock'!AO$11/100)</f>
        <v>0</v>
      </c>
      <c r="AP111" s="96">
        <f>'Employment Shock'!$P$36*('Employment Shock'!AP$11/100)</f>
        <v>0</v>
      </c>
      <c r="AQ111" s="96">
        <f>'Employment Shock'!$P$36*('Employment Shock'!AQ$11/100)</f>
        <v>0</v>
      </c>
      <c r="AR111" s="96">
        <f>'Employment Shock'!$P$36*('Employment Shock'!AR$11/100)</f>
        <v>0</v>
      </c>
      <c r="AS111" s="96">
        <f>'Employment Shock'!$P$36*('Employment Shock'!AS$11/100)</f>
        <v>0</v>
      </c>
      <c r="AT111" s="96">
        <f>'Employment Shock'!$P$36*('Employment Shock'!AT$11/100)</f>
        <v>0</v>
      </c>
      <c r="AU111" s="96">
        <f>'Employment Shock'!$P$36*('Employment Shock'!AU$11/100)</f>
        <v>0</v>
      </c>
      <c r="AV111" s="48"/>
    </row>
    <row r="112" spans="2:48" x14ac:dyDescent="0.25">
      <c r="B112" s="51"/>
      <c r="C112" s="92" t="s">
        <v>9</v>
      </c>
      <c r="D112" s="111">
        <f t="shared" si="16"/>
        <v>0</v>
      </c>
      <c r="E112" s="96">
        <f>'Employment Shock'!$G$37*('Employment Shock'!AC$12/100)</f>
        <v>0</v>
      </c>
      <c r="F112" s="96">
        <f>'Employment Shock'!$G$37*('Employment Shock'!AD$12/100)</f>
        <v>0</v>
      </c>
      <c r="G112" s="96">
        <f>'Employment Shock'!$G$37*('Employment Shock'!AE$12/100)</f>
        <v>0</v>
      </c>
      <c r="H112" s="96">
        <f>'Employment Shock'!$G$37*('Employment Shock'!AF$12/100)</f>
        <v>0</v>
      </c>
      <c r="I112" s="96">
        <f>'Employment Shock'!$G$37*('Employment Shock'!AG$12/100)</f>
        <v>0</v>
      </c>
      <c r="J112" s="96">
        <f>'Employment Shock'!$G$37*('Employment Shock'!AH$12/100)</f>
        <v>0</v>
      </c>
      <c r="K112" s="96">
        <f>'Employment Shock'!$G$37*('Employment Shock'!AI$12/100)</f>
        <v>0</v>
      </c>
      <c r="L112" s="96">
        <f>'Employment Shock'!$G$37*('Employment Shock'!AJ$12/100)</f>
        <v>0</v>
      </c>
      <c r="M112" s="96">
        <f>'Employment Shock'!$G$37*('Employment Shock'!AK$12/100)</f>
        <v>0</v>
      </c>
      <c r="N112" s="96">
        <f>'Employment Shock'!$G$37*('Employment Shock'!AL$12/100)</f>
        <v>0</v>
      </c>
      <c r="O112" s="96">
        <f>'Employment Shock'!$G$37*('Employment Shock'!AM$12/100)</f>
        <v>0</v>
      </c>
      <c r="P112" s="96">
        <f>'Employment Shock'!$G$37*('Employment Shock'!AN$12/100)</f>
        <v>0</v>
      </c>
      <c r="Q112" s="96">
        <f>'Employment Shock'!$G$37*('Employment Shock'!AO$12/100)</f>
        <v>0</v>
      </c>
      <c r="R112" s="96">
        <f>'Employment Shock'!$G$37*('Employment Shock'!AP$12/100)</f>
        <v>0</v>
      </c>
      <c r="S112" s="96">
        <f>'Employment Shock'!$G$37*('Employment Shock'!AQ$12/100)</f>
        <v>0</v>
      </c>
      <c r="T112" s="96">
        <f>'Employment Shock'!$G$37*('Employment Shock'!AR$12/100)</f>
        <v>0</v>
      </c>
      <c r="U112" s="96">
        <f>'Employment Shock'!$G$37*('Employment Shock'!AS$12/100)</f>
        <v>0</v>
      </c>
      <c r="V112" s="96">
        <f>'Employment Shock'!$G$37*('Employment Shock'!AT$12/100)</f>
        <v>0</v>
      </c>
      <c r="W112" s="96">
        <f>'Employment Shock'!$G$37*('Employment Shock'!AU$12/100)</f>
        <v>0</v>
      </c>
      <c r="X112" s="48"/>
      <c r="Z112" s="51"/>
      <c r="AA112" s="92" t="s">
        <v>9</v>
      </c>
      <c r="AB112" s="148">
        <f t="shared" si="17"/>
        <v>0</v>
      </c>
      <c r="AC112" s="96">
        <f>'Employment Shock'!$P$37*('Employment Shock'!AC$12/100)</f>
        <v>0</v>
      </c>
      <c r="AD112" s="96">
        <f>'Employment Shock'!$P$37*('Employment Shock'!AD$12/100)</f>
        <v>0</v>
      </c>
      <c r="AE112" s="96">
        <f>'Employment Shock'!$P$37*('Employment Shock'!AE$12/100)</f>
        <v>0</v>
      </c>
      <c r="AF112" s="96">
        <f>'Employment Shock'!$P$37*('Employment Shock'!AF$12/100)</f>
        <v>0</v>
      </c>
      <c r="AG112" s="96">
        <f>'Employment Shock'!$P$37*('Employment Shock'!AG$12/100)</f>
        <v>0</v>
      </c>
      <c r="AH112" s="96">
        <f>'Employment Shock'!$P$37*('Employment Shock'!AH$12/100)</f>
        <v>0</v>
      </c>
      <c r="AI112" s="96">
        <f>'Employment Shock'!$P$37*('Employment Shock'!AI$12/100)</f>
        <v>0</v>
      </c>
      <c r="AJ112" s="96">
        <f>'Employment Shock'!$P$37*('Employment Shock'!AJ$12/100)</f>
        <v>0</v>
      </c>
      <c r="AK112" s="96">
        <f>'Employment Shock'!$P$37*('Employment Shock'!AK$12/100)</f>
        <v>0</v>
      </c>
      <c r="AL112" s="96">
        <f>'Employment Shock'!$P$37*('Employment Shock'!AL$12/100)</f>
        <v>0</v>
      </c>
      <c r="AM112" s="96">
        <f>'Employment Shock'!$P$37*('Employment Shock'!AM$12/100)</f>
        <v>0</v>
      </c>
      <c r="AN112" s="96">
        <f>'Employment Shock'!$P$37*('Employment Shock'!AN$12/100)</f>
        <v>0</v>
      </c>
      <c r="AO112" s="96">
        <f>'Employment Shock'!$P$37*('Employment Shock'!AO$12/100)</f>
        <v>0</v>
      </c>
      <c r="AP112" s="96">
        <f>'Employment Shock'!$P$37*('Employment Shock'!AP$12/100)</f>
        <v>0</v>
      </c>
      <c r="AQ112" s="96">
        <f>'Employment Shock'!$P$37*('Employment Shock'!AQ$12/100)</f>
        <v>0</v>
      </c>
      <c r="AR112" s="96">
        <f>'Employment Shock'!$P$37*('Employment Shock'!AR$12/100)</f>
        <v>0</v>
      </c>
      <c r="AS112" s="96">
        <f>'Employment Shock'!$P$37*('Employment Shock'!AS$12/100)</f>
        <v>0</v>
      </c>
      <c r="AT112" s="96">
        <f>'Employment Shock'!$P$37*('Employment Shock'!AT$12/100)</f>
        <v>0</v>
      </c>
      <c r="AU112" s="96">
        <f>'Employment Shock'!$P$37*('Employment Shock'!AU$12/100)</f>
        <v>0</v>
      </c>
      <c r="AV112" s="48"/>
    </row>
    <row r="113" spans="2:48" x14ac:dyDescent="0.25">
      <c r="B113" s="51"/>
      <c r="C113" s="92" t="s">
        <v>10</v>
      </c>
      <c r="D113" s="111">
        <f t="shared" si="16"/>
        <v>0</v>
      </c>
      <c r="E113" s="96">
        <f>'Employment Shock'!$G$38*('Employment Shock'!AC$13/100)</f>
        <v>0</v>
      </c>
      <c r="F113" s="96">
        <f>'Employment Shock'!$G$38*('Employment Shock'!AD$13/100)</f>
        <v>0</v>
      </c>
      <c r="G113" s="96">
        <f>'Employment Shock'!$G$38*('Employment Shock'!AE$13/100)</f>
        <v>0</v>
      </c>
      <c r="H113" s="96">
        <f>'Employment Shock'!$G$38*('Employment Shock'!AF$13/100)</f>
        <v>0</v>
      </c>
      <c r="I113" s="96">
        <f>'Employment Shock'!$G$38*('Employment Shock'!AG$13/100)</f>
        <v>0</v>
      </c>
      <c r="J113" s="96">
        <f>'Employment Shock'!$G$38*('Employment Shock'!AH$13/100)</f>
        <v>0</v>
      </c>
      <c r="K113" s="96">
        <f>'Employment Shock'!$G$38*('Employment Shock'!AI$13/100)</f>
        <v>0</v>
      </c>
      <c r="L113" s="96">
        <f>'Employment Shock'!$G$38*('Employment Shock'!AJ$13/100)</f>
        <v>0</v>
      </c>
      <c r="M113" s="96">
        <f>'Employment Shock'!$G$38*('Employment Shock'!AK$13/100)</f>
        <v>0</v>
      </c>
      <c r="N113" s="96">
        <f>'Employment Shock'!$G$38*('Employment Shock'!AL$13/100)</f>
        <v>0</v>
      </c>
      <c r="O113" s="96">
        <f>'Employment Shock'!$G$38*('Employment Shock'!AM$13/100)</f>
        <v>0</v>
      </c>
      <c r="P113" s="96">
        <f>'Employment Shock'!$G$38*('Employment Shock'!AN$13/100)</f>
        <v>0</v>
      </c>
      <c r="Q113" s="96">
        <f>'Employment Shock'!$G$38*('Employment Shock'!AO$13/100)</f>
        <v>0</v>
      </c>
      <c r="R113" s="96">
        <f>'Employment Shock'!$G$38*('Employment Shock'!AP$13/100)</f>
        <v>0</v>
      </c>
      <c r="S113" s="96">
        <f>'Employment Shock'!$G$38*('Employment Shock'!AQ$13/100)</f>
        <v>0</v>
      </c>
      <c r="T113" s="96">
        <f>'Employment Shock'!$G$38*('Employment Shock'!AR$13/100)</f>
        <v>0</v>
      </c>
      <c r="U113" s="96">
        <f>'Employment Shock'!$G$38*('Employment Shock'!AS$13/100)</f>
        <v>0</v>
      </c>
      <c r="V113" s="96">
        <f>'Employment Shock'!$G$38*('Employment Shock'!AT$13/100)</f>
        <v>0</v>
      </c>
      <c r="W113" s="96">
        <f>'Employment Shock'!$G$38*('Employment Shock'!AU$13/100)</f>
        <v>0</v>
      </c>
      <c r="X113" s="48"/>
      <c r="Z113" s="51"/>
      <c r="AA113" s="92" t="s">
        <v>10</v>
      </c>
      <c r="AB113" s="148">
        <f t="shared" si="17"/>
        <v>0</v>
      </c>
      <c r="AC113" s="96">
        <f>'Employment Shock'!$P$38*('Employment Shock'!AC$13/100)</f>
        <v>0</v>
      </c>
      <c r="AD113" s="96">
        <f>'Employment Shock'!$P$38*('Employment Shock'!AD$13/100)</f>
        <v>0</v>
      </c>
      <c r="AE113" s="96">
        <f>'Employment Shock'!$P$38*('Employment Shock'!AE$13/100)</f>
        <v>0</v>
      </c>
      <c r="AF113" s="96">
        <f>'Employment Shock'!$P$38*('Employment Shock'!AF$13/100)</f>
        <v>0</v>
      </c>
      <c r="AG113" s="96">
        <f>'Employment Shock'!$P$38*('Employment Shock'!AG$13/100)</f>
        <v>0</v>
      </c>
      <c r="AH113" s="96">
        <f>'Employment Shock'!$P$38*('Employment Shock'!AH$13/100)</f>
        <v>0</v>
      </c>
      <c r="AI113" s="96">
        <f>'Employment Shock'!$P$38*('Employment Shock'!AI$13/100)</f>
        <v>0</v>
      </c>
      <c r="AJ113" s="96">
        <f>'Employment Shock'!$P$38*('Employment Shock'!AJ$13/100)</f>
        <v>0</v>
      </c>
      <c r="AK113" s="96">
        <f>'Employment Shock'!$P$38*('Employment Shock'!AK$13/100)</f>
        <v>0</v>
      </c>
      <c r="AL113" s="96">
        <f>'Employment Shock'!$P$38*('Employment Shock'!AL$13/100)</f>
        <v>0</v>
      </c>
      <c r="AM113" s="96">
        <f>'Employment Shock'!$P$38*('Employment Shock'!AM$13/100)</f>
        <v>0</v>
      </c>
      <c r="AN113" s="96">
        <f>'Employment Shock'!$P$38*('Employment Shock'!AN$13/100)</f>
        <v>0</v>
      </c>
      <c r="AO113" s="96">
        <f>'Employment Shock'!$P$38*('Employment Shock'!AO$13/100)</f>
        <v>0</v>
      </c>
      <c r="AP113" s="96">
        <f>'Employment Shock'!$P$38*('Employment Shock'!AP$13/100)</f>
        <v>0</v>
      </c>
      <c r="AQ113" s="96">
        <f>'Employment Shock'!$P$38*('Employment Shock'!AQ$13/100)</f>
        <v>0</v>
      </c>
      <c r="AR113" s="96">
        <f>'Employment Shock'!$P$38*('Employment Shock'!AR$13/100)</f>
        <v>0</v>
      </c>
      <c r="AS113" s="96">
        <f>'Employment Shock'!$P$38*('Employment Shock'!AS$13/100)</f>
        <v>0</v>
      </c>
      <c r="AT113" s="96">
        <f>'Employment Shock'!$P$38*('Employment Shock'!AT$13/100)</f>
        <v>0</v>
      </c>
      <c r="AU113" s="96">
        <f>'Employment Shock'!$P$38*('Employment Shock'!AU$13/100)</f>
        <v>0</v>
      </c>
      <c r="AV113" s="48"/>
    </row>
    <row r="114" spans="2:48" x14ac:dyDescent="0.25">
      <c r="B114" s="51"/>
      <c r="C114" s="92" t="s">
        <v>11</v>
      </c>
      <c r="D114" s="111">
        <f t="shared" si="16"/>
        <v>0</v>
      </c>
      <c r="E114" s="96">
        <f>'Employment Shock'!$G$39*('Employment Shock'!AC$14/100)</f>
        <v>0</v>
      </c>
      <c r="F114" s="96">
        <f>'Employment Shock'!$G$39*('Employment Shock'!AD$14/100)</f>
        <v>0</v>
      </c>
      <c r="G114" s="96">
        <f>'Employment Shock'!$G$39*('Employment Shock'!AE$14/100)</f>
        <v>0</v>
      </c>
      <c r="H114" s="96">
        <f>'Employment Shock'!$G$39*('Employment Shock'!AF$14/100)</f>
        <v>0</v>
      </c>
      <c r="I114" s="96">
        <f>'Employment Shock'!$G$39*('Employment Shock'!AG$14/100)</f>
        <v>0</v>
      </c>
      <c r="J114" s="96">
        <f>'Employment Shock'!$G$39*('Employment Shock'!AH$14/100)</f>
        <v>0</v>
      </c>
      <c r="K114" s="96">
        <f>'Employment Shock'!$G$39*('Employment Shock'!AI$14/100)</f>
        <v>0</v>
      </c>
      <c r="L114" s="96">
        <f>'Employment Shock'!$G$39*('Employment Shock'!AJ$14/100)</f>
        <v>0</v>
      </c>
      <c r="M114" s="96">
        <f>'Employment Shock'!$G$39*('Employment Shock'!AK$14/100)</f>
        <v>0</v>
      </c>
      <c r="N114" s="96">
        <f>'Employment Shock'!$G$39*('Employment Shock'!AL$14/100)</f>
        <v>0</v>
      </c>
      <c r="O114" s="96">
        <f>'Employment Shock'!$G$39*('Employment Shock'!AM$14/100)</f>
        <v>0</v>
      </c>
      <c r="P114" s="96">
        <f>'Employment Shock'!$G$39*('Employment Shock'!AN$14/100)</f>
        <v>0</v>
      </c>
      <c r="Q114" s="96">
        <f>'Employment Shock'!$G$39*('Employment Shock'!AO$14/100)</f>
        <v>0</v>
      </c>
      <c r="R114" s="96">
        <f>'Employment Shock'!$G$39*('Employment Shock'!AP$14/100)</f>
        <v>0</v>
      </c>
      <c r="S114" s="96">
        <f>'Employment Shock'!$G$39*('Employment Shock'!AQ$14/100)</f>
        <v>0</v>
      </c>
      <c r="T114" s="96">
        <f>'Employment Shock'!$G$39*('Employment Shock'!AR$14/100)</f>
        <v>0</v>
      </c>
      <c r="U114" s="96">
        <f>'Employment Shock'!$G$39*('Employment Shock'!AS$14/100)</f>
        <v>0</v>
      </c>
      <c r="V114" s="96">
        <f>'Employment Shock'!$G$39*('Employment Shock'!AT$14/100)</f>
        <v>0</v>
      </c>
      <c r="W114" s="96">
        <f>'Employment Shock'!$G$39*('Employment Shock'!AU$14/100)</f>
        <v>0</v>
      </c>
      <c r="X114" s="48"/>
      <c r="Z114" s="51"/>
      <c r="AA114" s="92" t="s">
        <v>11</v>
      </c>
      <c r="AB114" s="148">
        <f t="shared" si="17"/>
        <v>0</v>
      </c>
      <c r="AC114" s="96">
        <f>'Employment Shock'!$P$39*('Employment Shock'!AC$14/100)</f>
        <v>0</v>
      </c>
      <c r="AD114" s="96">
        <f>'Employment Shock'!$P$39*('Employment Shock'!AD$14/100)</f>
        <v>0</v>
      </c>
      <c r="AE114" s="96">
        <f>'Employment Shock'!$P$39*('Employment Shock'!AE$14/100)</f>
        <v>0</v>
      </c>
      <c r="AF114" s="96">
        <f>'Employment Shock'!$P$39*('Employment Shock'!AF$14/100)</f>
        <v>0</v>
      </c>
      <c r="AG114" s="96">
        <f>'Employment Shock'!$P$39*('Employment Shock'!AG$14/100)</f>
        <v>0</v>
      </c>
      <c r="AH114" s="96">
        <f>'Employment Shock'!$P$39*('Employment Shock'!AH$14/100)</f>
        <v>0</v>
      </c>
      <c r="AI114" s="96">
        <f>'Employment Shock'!$P$39*('Employment Shock'!AI$14/100)</f>
        <v>0</v>
      </c>
      <c r="AJ114" s="96">
        <f>'Employment Shock'!$P$39*('Employment Shock'!AJ$14/100)</f>
        <v>0</v>
      </c>
      <c r="AK114" s="96">
        <f>'Employment Shock'!$P$39*('Employment Shock'!AK$14/100)</f>
        <v>0</v>
      </c>
      <c r="AL114" s="96">
        <f>'Employment Shock'!$P$39*('Employment Shock'!AL$14/100)</f>
        <v>0</v>
      </c>
      <c r="AM114" s="96">
        <f>'Employment Shock'!$P$39*('Employment Shock'!AM$14/100)</f>
        <v>0</v>
      </c>
      <c r="AN114" s="96">
        <f>'Employment Shock'!$P$39*('Employment Shock'!AN$14/100)</f>
        <v>0</v>
      </c>
      <c r="AO114" s="96">
        <f>'Employment Shock'!$P$39*('Employment Shock'!AO$14/100)</f>
        <v>0</v>
      </c>
      <c r="AP114" s="96">
        <f>'Employment Shock'!$P$39*('Employment Shock'!AP$14/100)</f>
        <v>0</v>
      </c>
      <c r="AQ114" s="96">
        <f>'Employment Shock'!$P$39*('Employment Shock'!AQ$14/100)</f>
        <v>0</v>
      </c>
      <c r="AR114" s="96">
        <f>'Employment Shock'!$P$39*('Employment Shock'!AR$14/100)</f>
        <v>0</v>
      </c>
      <c r="AS114" s="96">
        <f>'Employment Shock'!$P$39*('Employment Shock'!AS$14/100)</f>
        <v>0</v>
      </c>
      <c r="AT114" s="96">
        <f>'Employment Shock'!$P$39*('Employment Shock'!AT$14/100)</f>
        <v>0</v>
      </c>
      <c r="AU114" s="96">
        <f>'Employment Shock'!$P$39*('Employment Shock'!AU$14/100)</f>
        <v>0</v>
      </c>
      <c r="AV114" s="48"/>
    </row>
    <row r="115" spans="2:48" x14ac:dyDescent="0.25">
      <c r="B115" s="51"/>
      <c r="C115" s="92" t="s">
        <v>12</v>
      </c>
      <c r="D115" s="111">
        <f t="shared" si="16"/>
        <v>0</v>
      </c>
      <c r="E115" s="96">
        <f>'Employment Shock'!$G$40*('Employment Shock'!AC$15/100)</f>
        <v>0</v>
      </c>
      <c r="F115" s="96">
        <f>'Employment Shock'!$G$40*('Employment Shock'!AD$15/100)</f>
        <v>0</v>
      </c>
      <c r="G115" s="96">
        <f>'Employment Shock'!$G$40*('Employment Shock'!AE$15/100)</f>
        <v>0</v>
      </c>
      <c r="H115" s="96">
        <f>'Employment Shock'!$G$40*('Employment Shock'!AF$15/100)</f>
        <v>0</v>
      </c>
      <c r="I115" s="96">
        <f>'Employment Shock'!$G$40*('Employment Shock'!AG$15/100)</f>
        <v>0</v>
      </c>
      <c r="J115" s="96">
        <f>'Employment Shock'!$G$40*('Employment Shock'!AH$15/100)</f>
        <v>0</v>
      </c>
      <c r="K115" s="96">
        <f>'Employment Shock'!$G$40*('Employment Shock'!AI$15/100)</f>
        <v>0</v>
      </c>
      <c r="L115" s="96">
        <f>'Employment Shock'!$G$40*('Employment Shock'!AJ$15/100)</f>
        <v>0</v>
      </c>
      <c r="M115" s="96">
        <f>'Employment Shock'!$G$40*('Employment Shock'!AK$15/100)</f>
        <v>0</v>
      </c>
      <c r="N115" s="96">
        <f>'Employment Shock'!$G$40*('Employment Shock'!AL$15/100)</f>
        <v>0</v>
      </c>
      <c r="O115" s="96">
        <f>'Employment Shock'!$G$40*('Employment Shock'!AM$15/100)</f>
        <v>0</v>
      </c>
      <c r="P115" s="96">
        <f>'Employment Shock'!$G$40*('Employment Shock'!AN$15/100)</f>
        <v>0</v>
      </c>
      <c r="Q115" s="96">
        <f>'Employment Shock'!$G$40*('Employment Shock'!AO$15/100)</f>
        <v>0</v>
      </c>
      <c r="R115" s="96">
        <f>'Employment Shock'!$G$40*('Employment Shock'!AP$15/100)</f>
        <v>0</v>
      </c>
      <c r="S115" s="96">
        <f>'Employment Shock'!$G$40*('Employment Shock'!AQ$15/100)</f>
        <v>0</v>
      </c>
      <c r="T115" s="96">
        <f>'Employment Shock'!$G$40*('Employment Shock'!AR$15/100)</f>
        <v>0</v>
      </c>
      <c r="U115" s="96">
        <f>'Employment Shock'!$G$40*('Employment Shock'!AS$15/100)</f>
        <v>0</v>
      </c>
      <c r="V115" s="96">
        <f>'Employment Shock'!$G$40*('Employment Shock'!AT$15/100)</f>
        <v>0</v>
      </c>
      <c r="W115" s="96">
        <f>'Employment Shock'!$G$40*('Employment Shock'!AU$15/100)</f>
        <v>0</v>
      </c>
      <c r="X115" s="48"/>
      <c r="Z115" s="51"/>
      <c r="AA115" s="92" t="s">
        <v>12</v>
      </c>
      <c r="AB115" s="148">
        <f t="shared" si="17"/>
        <v>0</v>
      </c>
      <c r="AC115" s="96">
        <f>'Employment Shock'!$P$40*('Employment Shock'!AC$15/100)</f>
        <v>0</v>
      </c>
      <c r="AD115" s="96">
        <f>'Employment Shock'!$P$40*('Employment Shock'!AD$15/100)</f>
        <v>0</v>
      </c>
      <c r="AE115" s="96">
        <f>'Employment Shock'!$P$40*('Employment Shock'!AE$15/100)</f>
        <v>0</v>
      </c>
      <c r="AF115" s="96">
        <f>'Employment Shock'!$P$40*('Employment Shock'!AF$15/100)</f>
        <v>0</v>
      </c>
      <c r="AG115" s="96">
        <f>'Employment Shock'!$P$40*('Employment Shock'!AG$15/100)</f>
        <v>0</v>
      </c>
      <c r="AH115" s="96">
        <f>'Employment Shock'!$P$40*('Employment Shock'!AH$15/100)</f>
        <v>0</v>
      </c>
      <c r="AI115" s="96">
        <f>'Employment Shock'!$P$40*('Employment Shock'!AI$15/100)</f>
        <v>0</v>
      </c>
      <c r="AJ115" s="96">
        <f>'Employment Shock'!$P$40*('Employment Shock'!AJ$15/100)</f>
        <v>0</v>
      </c>
      <c r="AK115" s="96">
        <f>'Employment Shock'!$P$40*('Employment Shock'!AK$15/100)</f>
        <v>0</v>
      </c>
      <c r="AL115" s="96">
        <f>'Employment Shock'!$P$40*('Employment Shock'!AL$15/100)</f>
        <v>0</v>
      </c>
      <c r="AM115" s="96">
        <f>'Employment Shock'!$P$40*('Employment Shock'!AM$15/100)</f>
        <v>0</v>
      </c>
      <c r="AN115" s="96">
        <f>'Employment Shock'!$P$40*('Employment Shock'!AN$15/100)</f>
        <v>0</v>
      </c>
      <c r="AO115" s="96">
        <f>'Employment Shock'!$P$40*('Employment Shock'!AO$15/100)</f>
        <v>0</v>
      </c>
      <c r="AP115" s="96">
        <f>'Employment Shock'!$P$40*('Employment Shock'!AP$15/100)</f>
        <v>0</v>
      </c>
      <c r="AQ115" s="96">
        <f>'Employment Shock'!$P$40*('Employment Shock'!AQ$15/100)</f>
        <v>0</v>
      </c>
      <c r="AR115" s="96">
        <f>'Employment Shock'!$P$40*('Employment Shock'!AR$15/100)</f>
        <v>0</v>
      </c>
      <c r="AS115" s="96">
        <f>'Employment Shock'!$P$40*('Employment Shock'!AS$15/100)</f>
        <v>0</v>
      </c>
      <c r="AT115" s="96">
        <f>'Employment Shock'!$P$40*('Employment Shock'!AT$15/100)</f>
        <v>0</v>
      </c>
      <c r="AU115" s="96">
        <f>'Employment Shock'!$P$40*('Employment Shock'!AU$15/100)</f>
        <v>0</v>
      </c>
      <c r="AV115" s="48"/>
    </row>
    <row r="116" spans="2:48" x14ac:dyDescent="0.25">
      <c r="B116" s="51"/>
      <c r="C116" s="92" t="s">
        <v>13</v>
      </c>
      <c r="D116" s="111">
        <f t="shared" si="16"/>
        <v>0</v>
      </c>
      <c r="E116" s="96">
        <f>'Employment Shock'!$G$41*('Employment Shock'!AC$16/100)</f>
        <v>0</v>
      </c>
      <c r="F116" s="96">
        <f>'Employment Shock'!$G$41*('Employment Shock'!AD$16/100)</f>
        <v>0</v>
      </c>
      <c r="G116" s="96">
        <f>'Employment Shock'!$G$41*('Employment Shock'!AE$16/100)</f>
        <v>0</v>
      </c>
      <c r="H116" s="96">
        <f>'Employment Shock'!$G$41*('Employment Shock'!AF$16/100)</f>
        <v>0</v>
      </c>
      <c r="I116" s="96">
        <f>'Employment Shock'!$G$41*('Employment Shock'!AG$16/100)</f>
        <v>0</v>
      </c>
      <c r="J116" s="96">
        <f>'Employment Shock'!$G$41*('Employment Shock'!AH$16/100)</f>
        <v>0</v>
      </c>
      <c r="K116" s="96">
        <f>'Employment Shock'!$G$41*('Employment Shock'!AI$16/100)</f>
        <v>0</v>
      </c>
      <c r="L116" s="96">
        <f>'Employment Shock'!$G$41*('Employment Shock'!AJ$16/100)</f>
        <v>0</v>
      </c>
      <c r="M116" s="96">
        <f>'Employment Shock'!$G$41*('Employment Shock'!AK$16/100)</f>
        <v>0</v>
      </c>
      <c r="N116" s="96">
        <f>'Employment Shock'!$G$41*('Employment Shock'!AL$16/100)</f>
        <v>0</v>
      </c>
      <c r="O116" s="96">
        <f>'Employment Shock'!$G$41*('Employment Shock'!AM$16/100)</f>
        <v>0</v>
      </c>
      <c r="P116" s="96">
        <f>'Employment Shock'!$G$41*('Employment Shock'!AN$16/100)</f>
        <v>0</v>
      </c>
      <c r="Q116" s="96">
        <f>'Employment Shock'!$G$41*('Employment Shock'!AO$16/100)</f>
        <v>0</v>
      </c>
      <c r="R116" s="96">
        <f>'Employment Shock'!$G$41*('Employment Shock'!AP$16/100)</f>
        <v>0</v>
      </c>
      <c r="S116" s="96">
        <f>'Employment Shock'!$G$41*('Employment Shock'!AQ$16/100)</f>
        <v>0</v>
      </c>
      <c r="T116" s="96">
        <f>'Employment Shock'!$G$41*('Employment Shock'!AR$16/100)</f>
        <v>0</v>
      </c>
      <c r="U116" s="96">
        <f>'Employment Shock'!$G$41*('Employment Shock'!AS$16/100)</f>
        <v>0</v>
      </c>
      <c r="V116" s="96">
        <f>'Employment Shock'!$G$41*('Employment Shock'!AT$16/100)</f>
        <v>0</v>
      </c>
      <c r="W116" s="96">
        <f>'Employment Shock'!$G$41*('Employment Shock'!AU$16/100)</f>
        <v>0</v>
      </c>
      <c r="X116" s="48"/>
      <c r="Z116" s="51"/>
      <c r="AA116" s="92" t="s">
        <v>13</v>
      </c>
      <c r="AB116" s="148">
        <f t="shared" si="17"/>
        <v>0</v>
      </c>
      <c r="AC116" s="96">
        <f>'Employment Shock'!$P$41*('Employment Shock'!AC$16/100)</f>
        <v>0</v>
      </c>
      <c r="AD116" s="96">
        <f>'Employment Shock'!$P$41*('Employment Shock'!AD$16/100)</f>
        <v>0</v>
      </c>
      <c r="AE116" s="96">
        <f>'Employment Shock'!$P$41*('Employment Shock'!AE$16/100)</f>
        <v>0</v>
      </c>
      <c r="AF116" s="96">
        <f>'Employment Shock'!$P$41*('Employment Shock'!AF$16/100)</f>
        <v>0</v>
      </c>
      <c r="AG116" s="96">
        <f>'Employment Shock'!$P$41*('Employment Shock'!AG$16/100)</f>
        <v>0</v>
      </c>
      <c r="AH116" s="96">
        <f>'Employment Shock'!$P$41*('Employment Shock'!AH$16/100)</f>
        <v>0</v>
      </c>
      <c r="AI116" s="96">
        <f>'Employment Shock'!$P$41*('Employment Shock'!AI$16/100)</f>
        <v>0</v>
      </c>
      <c r="AJ116" s="96">
        <f>'Employment Shock'!$P$41*('Employment Shock'!AJ$16/100)</f>
        <v>0</v>
      </c>
      <c r="AK116" s="96">
        <f>'Employment Shock'!$P$41*('Employment Shock'!AK$16/100)</f>
        <v>0</v>
      </c>
      <c r="AL116" s="96">
        <f>'Employment Shock'!$P$41*('Employment Shock'!AL$16/100)</f>
        <v>0</v>
      </c>
      <c r="AM116" s="96">
        <f>'Employment Shock'!$P$41*('Employment Shock'!AM$16/100)</f>
        <v>0</v>
      </c>
      <c r="AN116" s="96">
        <f>'Employment Shock'!$P$41*('Employment Shock'!AN$16/100)</f>
        <v>0</v>
      </c>
      <c r="AO116" s="96">
        <f>'Employment Shock'!$P$41*('Employment Shock'!AO$16/100)</f>
        <v>0</v>
      </c>
      <c r="AP116" s="96">
        <f>'Employment Shock'!$P$41*('Employment Shock'!AP$16/100)</f>
        <v>0</v>
      </c>
      <c r="AQ116" s="96">
        <f>'Employment Shock'!$P$41*('Employment Shock'!AQ$16/100)</f>
        <v>0</v>
      </c>
      <c r="AR116" s="96">
        <f>'Employment Shock'!$P$41*('Employment Shock'!AR$16/100)</f>
        <v>0</v>
      </c>
      <c r="AS116" s="96">
        <f>'Employment Shock'!$P$41*('Employment Shock'!AS$16/100)</f>
        <v>0</v>
      </c>
      <c r="AT116" s="96">
        <f>'Employment Shock'!$P$41*('Employment Shock'!AT$16/100)</f>
        <v>0</v>
      </c>
      <c r="AU116" s="96">
        <f>'Employment Shock'!$P$41*('Employment Shock'!AU$16/100)</f>
        <v>0</v>
      </c>
      <c r="AV116" s="48"/>
    </row>
    <row r="117" spans="2:48" x14ac:dyDescent="0.25">
      <c r="B117" s="51"/>
      <c r="C117" s="92" t="s">
        <v>14</v>
      </c>
      <c r="D117" s="112"/>
      <c r="E117" s="108"/>
      <c r="F117" s="108"/>
      <c r="G117" s="108"/>
      <c r="H117" s="108"/>
      <c r="I117" s="108"/>
      <c r="J117" s="108"/>
      <c r="K117" s="108"/>
      <c r="L117" s="108"/>
      <c r="M117" s="108"/>
      <c r="N117" s="108"/>
      <c r="O117" s="108"/>
      <c r="P117" s="108"/>
      <c r="Q117" s="108"/>
      <c r="R117" s="108"/>
      <c r="S117" s="108"/>
      <c r="T117" s="108"/>
      <c r="U117" s="108"/>
      <c r="V117" s="108"/>
      <c r="W117" s="108"/>
      <c r="X117" s="48"/>
      <c r="Z117" s="51"/>
      <c r="AA117" s="92" t="s">
        <v>14</v>
      </c>
      <c r="AB117" s="147"/>
      <c r="AC117" s="89"/>
      <c r="AD117" s="89"/>
      <c r="AE117" s="89"/>
      <c r="AF117" s="89"/>
      <c r="AG117" s="89"/>
      <c r="AH117" s="89"/>
      <c r="AI117" s="89"/>
      <c r="AJ117" s="89"/>
      <c r="AK117" s="89"/>
      <c r="AL117" s="89"/>
      <c r="AM117" s="89"/>
      <c r="AN117" s="89"/>
      <c r="AO117" s="89"/>
      <c r="AP117" s="89"/>
      <c r="AQ117" s="89"/>
      <c r="AR117" s="89"/>
      <c r="AS117" s="89"/>
      <c r="AT117" s="89"/>
      <c r="AU117" s="89"/>
      <c r="AV117" s="48"/>
    </row>
    <row r="118" spans="2:48" x14ac:dyDescent="0.25">
      <c r="B118" s="51"/>
      <c r="C118" s="92" t="s">
        <v>15</v>
      </c>
      <c r="D118" s="112"/>
      <c r="E118" s="108"/>
      <c r="F118" s="108"/>
      <c r="G118" s="108"/>
      <c r="H118" s="108"/>
      <c r="I118" s="108"/>
      <c r="J118" s="108"/>
      <c r="K118" s="108"/>
      <c r="L118" s="108"/>
      <c r="M118" s="108"/>
      <c r="N118" s="108"/>
      <c r="O118" s="108"/>
      <c r="P118" s="108"/>
      <c r="Q118" s="108"/>
      <c r="R118" s="108"/>
      <c r="S118" s="108"/>
      <c r="T118" s="108"/>
      <c r="U118" s="108"/>
      <c r="V118" s="108"/>
      <c r="W118" s="108"/>
      <c r="X118" s="48"/>
      <c r="Z118" s="51"/>
      <c r="AA118" s="92" t="s">
        <v>15</v>
      </c>
      <c r="AB118" s="147"/>
      <c r="AC118" s="89"/>
      <c r="AD118" s="89"/>
      <c r="AE118" s="89"/>
      <c r="AF118" s="89"/>
      <c r="AG118" s="89"/>
      <c r="AH118" s="89"/>
      <c r="AI118" s="89"/>
      <c r="AJ118" s="89"/>
      <c r="AK118" s="89"/>
      <c r="AL118" s="89"/>
      <c r="AM118" s="89"/>
      <c r="AN118" s="89"/>
      <c r="AO118" s="89"/>
      <c r="AP118" s="89"/>
      <c r="AQ118" s="89"/>
      <c r="AR118" s="89"/>
      <c r="AS118" s="89"/>
      <c r="AT118" s="89"/>
      <c r="AU118" s="89"/>
      <c r="AV118" s="48"/>
    </row>
    <row r="119" spans="2:48" x14ac:dyDescent="0.25">
      <c r="B119" s="51"/>
      <c r="C119" s="92" t="s">
        <v>16</v>
      </c>
      <c r="D119" s="112"/>
      <c r="E119" s="108"/>
      <c r="F119" s="108"/>
      <c r="G119" s="108"/>
      <c r="H119" s="108"/>
      <c r="I119" s="108"/>
      <c r="J119" s="108"/>
      <c r="K119" s="108"/>
      <c r="L119" s="108"/>
      <c r="M119" s="108"/>
      <c r="N119" s="108"/>
      <c r="O119" s="108"/>
      <c r="P119" s="108"/>
      <c r="Q119" s="108"/>
      <c r="R119" s="108"/>
      <c r="S119" s="108"/>
      <c r="T119" s="108"/>
      <c r="U119" s="108"/>
      <c r="V119" s="108"/>
      <c r="W119" s="108"/>
      <c r="X119" s="48"/>
      <c r="Z119" s="51"/>
      <c r="AA119" s="92" t="s">
        <v>16</v>
      </c>
      <c r="AB119" s="147"/>
      <c r="AC119" s="89"/>
      <c r="AD119" s="89"/>
      <c r="AE119" s="89"/>
      <c r="AF119" s="89"/>
      <c r="AG119" s="89"/>
      <c r="AH119" s="89"/>
      <c r="AI119" s="89"/>
      <c r="AJ119" s="89"/>
      <c r="AK119" s="89"/>
      <c r="AL119" s="89"/>
      <c r="AM119" s="89"/>
      <c r="AN119" s="89"/>
      <c r="AO119" s="89"/>
      <c r="AP119" s="89"/>
      <c r="AQ119" s="89"/>
      <c r="AR119" s="89"/>
      <c r="AS119" s="89"/>
      <c r="AT119" s="89"/>
      <c r="AU119" s="89"/>
      <c r="AV119" s="48"/>
    </row>
    <row r="120" spans="2:48" x14ac:dyDescent="0.25">
      <c r="B120" s="51"/>
      <c r="C120" s="92" t="s">
        <v>17</v>
      </c>
      <c r="D120" s="112"/>
      <c r="E120" s="108"/>
      <c r="F120" s="108"/>
      <c r="G120" s="108"/>
      <c r="H120" s="108"/>
      <c r="I120" s="108"/>
      <c r="J120" s="108"/>
      <c r="K120" s="108"/>
      <c r="L120" s="108"/>
      <c r="M120" s="108"/>
      <c r="N120" s="108"/>
      <c r="O120" s="108"/>
      <c r="P120" s="108"/>
      <c r="Q120" s="108"/>
      <c r="R120" s="108"/>
      <c r="S120" s="108"/>
      <c r="T120" s="108"/>
      <c r="U120" s="108"/>
      <c r="V120" s="108"/>
      <c r="W120" s="108"/>
      <c r="X120" s="48"/>
      <c r="Z120" s="51"/>
      <c r="AA120" s="92" t="s">
        <v>17</v>
      </c>
      <c r="AB120" s="147"/>
      <c r="AC120" s="89"/>
      <c r="AD120" s="89"/>
      <c r="AE120" s="89"/>
      <c r="AF120" s="89"/>
      <c r="AG120" s="89"/>
      <c r="AH120" s="89"/>
      <c r="AI120" s="89"/>
      <c r="AJ120" s="89"/>
      <c r="AK120" s="89"/>
      <c r="AL120" s="89"/>
      <c r="AM120" s="89"/>
      <c r="AN120" s="89"/>
      <c r="AO120" s="89"/>
      <c r="AP120" s="89"/>
      <c r="AQ120" s="89"/>
      <c r="AR120" s="89"/>
      <c r="AS120" s="89"/>
      <c r="AT120" s="89"/>
      <c r="AU120" s="89"/>
      <c r="AV120" s="48"/>
    </row>
    <row r="121" spans="2:48" x14ac:dyDescent="0.25">
      <c r="B121" s="51"/>
      <c r="C121" s="92" t="s">
        <v>18</v>
      </c>
      <c r="D121" s="112"/>
      <c r="E121" s="108"/>
      <c r="F121" s="108"/>
      <c r="G121" s="108"/>
      <c r="H121" s="108"/>
      <c r="I121" s="108"/>
      <c r="J121" s="108"/>
      <c r="K121" s="108"/>
      <c r="L121" s="108"/>
      <c r="M121" s="108"/>
      <c r="N121" s="108"/>
      <c r="O121" s="108"/>
      <c r="P121" s="108"/>
      <c r="Q121" s="108"/>
      <c r="R121" s="108"/>
      <c r="S121" s="108"/>
      <c r="T121" s="108"/>
      <c r="U121" s="108"/>
      <c r="V121" s="108"/>
      <c r="W121" s="108"/>
      <c r="X121" s="48"/>
      <c r="Z121" s="51"/>
      <c r="AA121" s="92" t="s">
        <v>18</v>
      </c>
      <c r="AB121" s="147"/>
      <c r="AC121" s="89"/>
      <c r="AD121" s="89"/>
      <c r="AE121" s="89"/>
      <c r="AF121" s="89"/>
      <c r="AG121" s="89"/>
      <c r="AH121" s="89"/>
      <c r="AI121" s="89"/>
      <c r="AJ121" s="89"/>
      <c r="AK121" s="89"/>
      <c r="AL121" s="89"/>
      <c r="AM121" s="89"/>
      <c r="AN121" s="89"/>
      <c r="AO121" s="89"/>
      <c r="AP121" s="89"/>
      <c r="AQ121" s="89"/>
      <c r="AR121" s="89"/>
      <c r="AS121" s="89"/>
      <c r="AT121" s="89"/>
      <c r="AU121" s="89"/>
      <c r="AV121" s="48"/>
    </row>
    <row r="122" spans="2:48" x14ac:dyDescent="0.25">
      <c r="B122" s="51"/>
      <c r="C122" s="93" t="s">
        <v>86</v>
      </c>
      <c r="D122" s="113"/>
      <c r="E122" s="108"/>
      <c r="F122" s="108"/>
      <c r="G122" s="108"/>
      <c r="H122" s="108"/>
      <c r="I122" s="108"/>
      <c r="J122" s="108"/>
      <c r="K122" s="108"/>
      <c r="L122" s="108"/>
      <c r="M122" s="108"/>
      <c r="N122" s="108"/>
      <c r="O122" s="108"/>
      <c r="P122" s="108"/>
      <c r="Q122" s="108"/>
      <c r="R122" s="108"/>
      <c r="S122" s="108"/>
      <c r="T122" s="108"/>
      <c r="U122" s="108"/>
      <c r="V122" s="108"/>
      <c r="W122" s="108"/>
      <c r="X122" s="90"/>
      <c r="Z122" s="51"/>
      <c r="AA122" s="93" t="s">
        <v>86</v>
      </c>
      <c r="AB122" s="149"/>
      <c r="AC122" s="89"/>
      <c r="AD122" s="89"/>
      <c r="AE122" s="89"/>
      <c r="AF122" s="89"/>
      <c r="AG122" s="89"/>
      <c r="AH122" s="89"/>
      <c r="AI122" s="89"/>
      <c r="AJ122" s="89"/>
      <c r="AK122" s="89"/>
      <c r="AL122" s="89"/>
      <c r="AM122" s="89"/>
      <c r="AN122" s="89"/>
      <c r="AO122" s="89"/>
      <c r="AP122" s="89"/>
      <c r="AQ122" s="89"/>
      <c r="AR122" s="89"/>
      <c r="AS122" s="89"/>
      <c r="AT122" s="89"/>
      <c r="AU122" s="89"/>
      <c r="AV122" s="90"/>
    </row>
    <row r="123" spans="2:48" x14ac:dyDescent="0.25">
      <c r="B123" s="51"/>
      <c r="C123" s="56" t="s">
        <v>93</v>
      </c>
      <c r="D123" s="114"/>
      <c r="E123" s="99">
        <f>SUM(E104:E122)</f>
        <v>0</v>
      </c>
      <c r="F123" s="99">
        <f t="shared" ref="F123:W123" si="18">SUM(F104:F122)</f>
        <v>0</v>
      </c>
      <c r="G123" s="99">
        <f t="shared" si="18"/>
        <v>0</v>
      </c>
      <c r="H123" s="99">
        <f t="shared" si="18"/>
        <v>0</v>
      </c>
      <c r="I123" s="99">
        <f t="shared" si="18"/>
        <v>0</v>
      </c>
      <c r="J123" s="99">
        <f t="shared" si="18"/>
        <v>0</v>
      </c>
      <c r="K123" s="99">
        <f t="shared" si="18"/>
        <v>0</v>
      </c>
      <c r="L123" s="99">
        <f t="shared" si="18"/>
        <v>0</v>
      </c>
      <c r="M123" s="99">
        <f t="shared" si="18"/>
        <v>0</v>
      </c>
      <c r="N123" s="99">
        <f t="shared" si="18"/>
        <v>0</v>
      </c>
      <c r="O123" s="99">
        <f t="shared" si="18"/>
        <v>0</v>
      </c>
      <c r="P123" s="99">
        <f t="shared" si="18"/>
        <v>0</v>
      </c>
      <c r="Q123" s="99">
        <f t="shared" si="18"/>
        <v>0</v>
      </c>
      <c r="R123" s="99">
        <f t="shared" si="18"/>
        <v>0</v>
      </c>
      <c r="S123" s="99">
        <f t="shared" si="18"/>
        <v>0</v>
      </c>
      <c r="T123" s="99">
        <f t="shared" si="18"/>
        <v>0</v>
      </c>
      <c r="U123" s="99">
        <f t="shared" si="18"/>
        <v>0</v>
      </c>
      <c r="V123" s="99">
        <f t="shared" si="18"/>
        <v>0</v>
      </c>
      <c r="W123" s="99">
        <f t="shared" si="18"/>
        <v>0</v>
      </c>
      <c r="X123" s="115">
        <f>SUM(E123:W123)</f>
        <v>0</v>
      </c>
      <c r="Z123" s="51"/>
      <c r="AA123" s="56" t="s">
        <v>93</v>
      </c>
      <c r="AB123" s="150"/>
      <c r="AC123" s="98">
        <f>SUM(AC104:AC122)</f>
        <v>0</v>
      </c>
      <c r="AD123" s="98">
        <f t="shared" ref="AD123:AU123" si="19">SUM(AD104:AD122)</f>
        <v>0</v>
      </c>
      <c r="AE123" s="98">
        <f t="shared" si="19"/>
        <v>0</v>
      </c>
      <c r="AF123" s="98">
        <f t="shared" si="19"/>
        <v>0</v>
      </c>
      <c r="AG123" s="98">
        <f t="shared" si="19"/>
        <v>0</v>
      </c>
      <c r="AH123" s="98">
        <f t="shared" si="19"/>
        <v>0</v>
      </c>
      <c r="AI123" s="98">
        <f t="shared" si="19"/>
        <v>0</v>
      </c>
      <c r="AJ123" s="98">
        <f t="shared" si="19"/>
        <v>0</v>
      </c>
      <c r="AK123" s="98">
        <f t="shared" si="19"/>
        <v>0</v>
      </c>
      <c r="AL123" s="98">
        <f t="shared" si="19"/>
        <v>0</v>
      </c>
      <c r="AM123" s="98">
        <f t="shared" si="19"/>
        <v>0</v>
      </c>
      <c r="AN123" s="98">
        <f t="shared" si="19"/>
        <v>0</v>
      </c>
      <c r="AO123" s="98">
        <f t="shared" si="19"/>
        <v>0</v>
      </c>
      <c r="AP123" s="98">
        <f t="shared" si="19"/>
        <v>0</v>
      </c>
      <c r="AQ123" s="98">
        <f t="shared" si="19"/>
        <v>0</v>
      </c>
      <c r="AR123" s="98">
        <f t="shared" si="19"/>
        <v>0</v>
      </c>
      <c r="AS123" s="98">
        <f t="shared" si="19"/>
        <v>0</v>
      </c>
      <c r="AT123" s="98">
        <f t="shared" si="19"/>
        <v>0</v>
      </c>
      <c r="AU123" s="98">
        <f t="shared" si="19"/>
        <v>0</v>
      </c>
      <c r="AV123" s="48">
        <f>SUM(AC123:AU123)</f>
        <v>0</v>
      </c>
    </row>
    <row r="124" spans="2:48" ht="15.75" thickBot="1" x14ac:dyDescent="0.3">
      <c r="B124" s="58"/>
      <c r="C124" s="59"/>
      <c r="D124" s="59"/>
      <c r="E124" s="59"/>
      <c r="F124" s="59"/>
      <c r="G124" s="59"/>
      <c r="H124" s="59"/>
      <c r="I124" s="59"/>
      <c r="J124" s="59"/>
      <c r="K124" s="59"/>
      <c r="L124" s="59"/>
      <c r="M124" s="59"/>
      <c r="N124" s="59"/>
      <c r="O124" s="59"/>
      <c r="P124" s="59"/>
      <c r="Q124" s="59"/>
      <c r="R124" s="59"/>
      <c r="S124" s="59"/>
      <c r="T124" s="59"/>
      <c r="U124" s="59"/>
      <c r="V124" s="59"/>
      <c r="W124" s="59"/>
      <c r="X124" s="60"/>
      <c r="Z124" s="58"/>
      <c r="AA124" s="59"/>
      <c r="AB124" s="151"/>
      <c r="AC124" s="59"/>
      <c r="AD124" s="59"/>
      <c r="AE124" s="59"/>
      <c r="AF124" s="59"/>
      <c r="AG124" s="59"/>
      <c r="AH124" s="59"/>
      <c r="AI124" s="59"/>
      <c r="AJ124" s="59"/>
      <c r="AK124" s="59"/>
      <c r="AL124" s="59"/>
      <c r="AM124" s="59"/>
      <c r="AN124" s="59"/>
      <c r="AO124" s="59"/>
      <c r="AP124" s="59"/>
      <c r="AQ124" s="59"/>
      <c r="AR124" s="59"/>
      <c r="AS124" s="59"/>
      <c r="AT124" s="59"/>
      <c r="AU124" s="59"/>
      <c r="AV124" s="60"/>
    </row>
    <row r="126" spans="2:48" ht="15.75" thickBot="1" x14ac:dyDescent="0.3">
      <c r="C126" s="47">
        <v>20402044</v>
      </c>
      <c r="AA126" s="47">
        <f>C126</f>
        <v>20402044</v>
      </c>
    </row>
    <row r="127" spans="2:48" x14ac:dyDescent="0.25">
      <c r="B127" s="75"/>
      <c r="C127" s="67"/>
      <c r="D127" s="67"/>
      <c r="E127" s="45"/>
      <c r="F127" s="45"/>
      <c r="G127" s="45"/>
      <c r="H127" s="45"/>
      <c r="I127" s="45"/>
      <c r="J127" s="45"/>
      <c r="K127" s="45"/>
      <c r="L127" s="45"/>
      <c r="M127" s="45"/>
      <c r="N127" s="45"/>
      <c r="O127" s="45"/>
      <c r="P127" s="45"/>
      <c r="Q127" s="45"/>
      <c r="R127" s="45"/>
      <c r="S127" s="45"/>
      <c r="T127" s="45"/>
      <c r="U127" s="45"/>
      <c r="V127" s="45"/>
      <c r="W127" s="45"/>
      <c r="X127" s="46"/>
      <c r="Z127" s="75"/>
      <c r="AA127" s="67"/>
      <c r="AB127" s="144"/>
      <c r="AC127" s="45"/>
      <c r="AD127" s="45"/>
      <c r="AE127" s="45"/>
      <c r="AF127" s="45"/>
      <c r="AG127" s="45"/>
      <c r="AH127" s="45"/>
      <c r="AI127" s="45"/>
      <c r="AJ127" s="45"/>
      <c r="AK127" s="45"/>
      <c r="AL127" s="45"/>
      <c r="AM127" s="45"/>
      <c r="AN127" s="45"/>
      <c r="AO127" s="45"/>
      <c r="AP127" s="45"/>
      <c r="AQ127" s="45"/>
      <c r="AR127" s="45"/>
      <c r="AS127" s="45"/>
      <c r="AT127" s="45"/>
      <c r="AU127" s="45"/>
      <c r="AV127" s="46"/>
    </row>
    <row r="128" spans="2:48" x14ac:dyDescent="0.25">
      <c r="B128" s="51"/>
      <c r="C128" s="110" t="s">
        <v>0</v>
      </c>
      <c r="D128" s="95" t="s">
        <v>20</v>
      </c>
      <c r="E128" s="92" t="s">
        <v>1</v>
      </c>
      <c r="F128" s="92" t="s">
        <v>2</v>
      </c>
      <c r="G128" s="92" t="s">
        <v>3</v>
      </c>
      <c r="H128" s="92" t="s">
        <v>4</v>
      </c>
      <c r="I128" s="92" t="s">
        <v>5</v>
      </c>
      <c r="J128" s="92" t="s">
        <v>6</v>
      </c>
      <c r="K128" s="92" t="s">
        <v>7</v>
      </c>
      <c r="L128" s="92" t="s">
        <v>8</v>
      </c>
      <c r="M128" s="92" t="s">
        <v>9</v>
      </c>
      <c r="N128" s="92" t="s">
        <v>10</v>
      </c>
      <c r="O128" s="92" t="s">
        <v>11</v>
      </c>
      <c r="P128" s="92" t="s">
        <v>12</v>
      </c>
      <c r="Q128" s="92" t="s">
        <v>13</v>
      </c>
      <c r="R128" s="92" t="s">
        <v>14</v>
      </c>
      <c r="S128" s="92" t="s">
        <v>15</v>
      </c>
      <c r="T128" s="92" t="s">
        <v>16</v>
      </c>
      <c r="U128" s="92" t="s">
        <v>17</v>
      </c>
      <c r="V128" s="92" t="s">
        <v>18</v>
      </c>
      <c r="W128" s="93" t="s">
        <v>85</v>
      </c>
      <c r="X128" s="90"/>
      <c r="Z128" s="51"/>
      <c r="AA128" s="110" t="s">
        <v>21</v>
      </c>
      <c r="AB128" s="145" t="s">
        <v>20</v>
      </c>
      <c r="AC128" s="92" t="s">
        <v>1</v>
      </c>
      <c r="AD128" s="92" t="s">
        <v>2</v>
      </c>
      <c r="AE128" s="92" t="s">
        <v>3</v>
      </c>
      <c r="AF128" s="92" t="s">
        <v>4</v>
      </c>
      <c r="AG128" s="92" t="s">
        <v>5</v>
      </c>
      <c r="AH128" s="92" t="s">
        <v>6</v>
      </c>
      <c r="AI128" s="92" t="s">
        <v>7</v>
      </c>
      <c r="AJ128" s="92" t="s">
        <v>8</v>
      </c>
      <c r="AK128" s="92" t="s">
        <v>9</v>
      </c>
      <c r="AL128" s="92" t="s">
        <v>10</v>
      </c>
      <c r="AM128" s="92" t="s">
        <v>11</v>
      </c>
      <c r="AN128" s="92" t="s">
        <v>12</v>
      </c>
      <c r="AO128" s="92" t="s">
        <v>13</v>
      </c>
      <c r="AP128" s="92" t="s">
        <v>14</v>
      </c>
      <c r="AQ128" s="92" t="s">
        <v>15</v>
      </c>
      <c r="AR128" s="92" t="s">
        <v>16</v>
      </c>
      <c r="AS128" s="92" t="s">
        <v>17</v>
      </c>
      <c r="AT128" s="92" t="s">
        <v>18</v>
      </c>
      <c r="AU128" s="93" t="s">
        <v>85</v>
      </c>
      <c r="AV128" s="90"/>
    </row>
    <row r="129" spans="2:48" x14ac:dyDescent="0.25">
      <c r="B129" s="51"/>
      <c r="C129" s="91" t="s">
        <v>1</v>
      </c>
      <c r="D129" s="91"/>
      <c r="E129" s="89"/>
      <c r="F129" s="89"/>
      <c r="G129" s="89"/>
      <c r="H129" s="89"/>
      <c r="I129" s="89"/>
      <c r="J129" s="89"/>
      <c r="K129" s="89"/>
      <c r="L129" s="89"/>
      <c r="M129" s="89"/>
      <c r="N129" s="89"/>
      <c r="O129" s="89"/>
      <c r="P129" s="89"/>
      <c r="Q129" s="89"/>
      <c r="R129" s="89"/>
      <c r="S129" s="89"/>
      <c r="T129" s="89"/>
      <c r="U129" s="89"/>
      <c r="V129" s="89"/>
      <c r="W129" s="89"/>
      <c r="X129" s="90"/>
      <c r="Z129" s="51"/>
      <c r="AA129" s="91" t="s">
        <v>1</v>
      </c>
      <c r="AB129" s="146"/>
      <c r="AC129" s="89"/>
      <c r="AD129" s="89"/>
      <c r="AE129" s="89"/>
      <c r="AF129" s="89"/>
      <c r="AG129" s="89"/>
      <c r="AH129" s="89"/>
      <c r="AI129" s="89"/>
      <c r="AJ129" s="89"/>
      <c r="AK129" s="89"/>
      <c r="AL129" s="89"/>
      <c r="AM129" s="89"/>
      <c r="AN129" s="89"/>
      <c r="AO129" s="89"/>
      <c r="AP129" s="89"/>
      <c r="AQ129" s="89"/>
      <c r="AR129" s="89"/>
      <c r="AS129" s="89"/>
      <c r="AT129" s="89"/>
      <c r="AU129" s="89"/>
      <c r="AV129" s="90"/>
    </row>
    <row r="130" spans="2:48" x14ac:dyDescent="0.25">
      <c r="B130" s="51"/>
      <c r="C130" s="92" t="s">
        <v>2</v>
      </c>
      <c r="D130" s="92"/>
      <c r="E130" s="89"/>
      <c r="F130" s="89"/>
      <c r="G130" s="89"/>
      <c r="H130" s="89"/>
      <c r="I130" s="89"/>
      <c r="J130" s="89"/>
      <c r="K130" s="89"/>
      <c r="L130" s="89"/>
      <c r="M130" s="89"/>
      <c r="N130" s="89"/>
      <c r="O130" s="89"/>
      <c r="P130" s="89"/>
      <c r="Q130" s="89"/>
      <c r="R130" s="89"/>
      <c r="S130" s="89"/>
      <c r="T130" s="89"/>
      <c r="U130" s="89"/>
      <c r="V130" s="89"/>
      <c r="W130" s="89"/>
      <c r="X130" s="48"/>
      <c r="Z130" s="51"/>
      <c r="AA130" s="92" t="s">
        <v>2</v>
      </c>
      <c r="AB130" s="147"/>
      <c r="AC130" s="89"/>
      <c r="AD130" s="89"/>
      <c r="AE130" s="89"/>
      <c r="AF130" s="89"/>
      <c r="AG130" s="89"/>
      <c r="AH130" s="89"/>
      <c r="AI130" s="89"/>
      <c r="AJ130" s="89"/>
      <c r="AK130" s="89"/>
      <c r="AL130" s="89"/>
      <c r="AM130" s="89"/>
      <c r="AN130" s="89"/>
      <c r="AO130" s="89"/>
      <c r="AP130" s="89"/>
      <c r="AQ130" s="89"/>
      <c r="AR130" s="89"/>
      <c r="AS130" s="89"/>
      <c r="AT130" s="89"/>
      <c r="AU130" s="89"/>
      <c r="AV130" s="48"/>
    </row>
    <row r="131" spans="2:48" x14ac:dyDescent="0.25">
      <c r="B131" s="51"/>
      <c r="C131" s="92" t="s">
        <v>3</v>
      </c>
      <c r="D131" s="92"/>
      <c r="E131" s="89"/>
      <c r="F131" s="89"/>
      <c r="G131" s="89"/>
      <c r="H131" s="89"/>
      <c r="I131" s="89"/>
      <c r="J131" s="89"/>
      <c r="K131" s="89"/>
      <c r="L131" s="89"/>
      <c r="M131" s="89"/>
      <c r="N131" s="89"/>
      <c r="O131" s="89"/>
      <c r="P131" s="89"/>
      <c r="Q131" s="89"/>
      <c r="R131" s="89"/>
      <c r="S131" s="89"/>
      <c r="T131" s="89"/>
      <c r="U131" s="89"/>
      <c r="V131" s="89"/>
      <c r="W131" s="89"/>
      <c r="X131" s="48"/>
      <c r="Z131" s="51"/>
      <c r="AA131" s="92" t="s">
        <v>3</v>
      </c>
      <c r="AB131" s="147"/>
      <c r="AC131" s="89"/>
      <c r="AD131" s="89"/>
      <c r="AE131" s="89"/>
      <c r="AF131" s="89"/>
      <c r="AG131" s="89"/>
      <c r="AH131" s="89"/>
      <c r="AI131" s="89"/>
      <c r="AJ131" s="89"/>
      <c r="AK131" s="89"/>
      <c r="AL131" s="89"/>
      <c r="AM131" s="89"/>
      <c r="AN131" s="89"/>
      <c r="AO131" s="89"/>
      <c r="AP131" s="89"/>
      <c r="AQ131" s="89"/>
      <c r="AR131" s="89"/>
      <c r="AS131" s="89"/>
      <c r="AT131" s="89"/>
      <c r="AU131" s="89"/>
      <c r="AV131" s="48"/>
    </row>
    <row r="132" spans="2:48" x14ac:dyDescent="0.25">
      <c r="B132" s="51"/>
      <c r="C132" s="92" t="s">
        <v>4</v>
      </c>
      <c r="D132" s="111">
        <f t="shared" ref="D132:D141" si="20">SUM(E132:W132)</f>
        <v>0</v>
      </c>
      <c r="E132" s="96">
        <f>'Employment Shock'!$H$32*('Employment Shock'!AC$7/100)</f>
        <v>0</v>
      </c>
      <c r="F132" s="96">
        <f>'Employment Shock'!$H$32*('Employment Shock'!AD$7/100)</f>
        <v>0</v>
      </c>
      <c r="G132" s="96">
        <f>'Employment Shock'!$H$32*('Employment Shock'!AE$7/100)</f>
        <v>0</v>
      </c>
      <c r="H132" s="96">
        <f>'Employment Shock'!$H$32*('Employment Shock'!AF$7/100)</f>
        <v>0</v>
      </c>
      <c r="I132" s="96">
        <f>'Employment Shock'!$H$32*('Employment Shock'!AG$7/100)</f>
        <v>0</v>
      </c>
      <c r="J132" s="96">
        <f>'Employment Shock'!$H$32*('Employment Shock'!AH$7/100)</f>
        <v>0</v>
      </c>
      <c r="K132" s="96">
        <f>'Employment Shock'!$H$32*('Employment Shock'!AI$7/100)</f>
        <v>0</v>
      </c>
      <c r="L132" s="96">
        <f>'Employment Shock'!$H$32*('Employment Shock'!AJ$7/100)</f>
        <v>0</v>
      </c>
      <c r="M132" s="96">
        <f>'Employment Shock'!$H$32*('Employment Shock'!AK$7/100)</f>
        <v>0</v>
      </c>
      <c r="N132" s="96">
        <f>'Employment Shock'!$H$32*('Employment Shock'!AL$7/100)</f>
        <v>0</v>
      </c>
      <c r="O132" s="96">
        <f>'Employment Shock'!$H$32*('Employment Shock'!AM$7/100)</f>
        <v>0</v>
      </c>
      <c r="P132" s="96">
        <f>'Employment Shock'!$H$32*('Employment Shock'!AN$7/100)</f>
        <v>0</v>
      </c>
      <c r="Q132" s="96">
        <f>'Employment Shock'!$H$32*('Employment Shock'!AO$7/100)</f>
        <v>0</v>
      </c>
      <c r="R132" s="96">
        <f>'Employment Shock'!$H$32*('Employment Shock'!AP$7/100)</f>
        <v>0</v>
      </c>
      <c r="S132" s="96">
        <f>'Employment Shock'!$H$32*('Employment Shock'!AQ$7/100)</f>
        <v>0</v>
      </c>
      <c r="T132" s="96">
        <f>'Employment Shock'!$H$32*('Employment Shock'!AR$7/100)</f>
        <v>0</v>
      </c>
      <c r="U132" s="96">
        <f>'Employment Shock'!$H$32*('Employment Shock'!AS$7/100)</f>
        <v>0</v>
      </c>
      <c r="V132" s="96">
        <f>'Employment Shock'!$H$32*('Employment Shock'!AT$7/100)</f>
        <v>0</v>
      </c>
      <c r="W132" s="96">
        <f>'Employment Shock'!$H$32*('Employment Shock'!AU$7/100)</f>
        <v>0</v>
      </c>
      <c r="X132" s="48"/>
      <c r="Z132" s="51"/>
      <c r="AA132" s="92" t="s">
        <v>4</v>
      </c>
      <c r="AB132" s="148">
        <f t="shared" ref="AB132:AB141" si="21">SUM(AC132:AU132)</f>
        <v>0</v>
      </c>
      <c r="AC132" s="96">
        <f>'Employment Shock'!$Q$32*('Employment Shock'!AC$7/100)</f>
        <v>0</v>
      </c>
      <c r="AD132" s="96">
        <f>'Employment Shock'!$Q$32*('Employment Shock'!AD$7/100)</f>
        <v>0</v>
      </c>
      <c r="AE132" s="96">
        <f>'Employment Shock'!$Q$32*('Employment Shock'!AE$7/100)</f>
        <v>0</v>
      </c>
      <c r="AF132" s="96">
        <f>'Employment Shock'!$Q$32*('Employment Shock'!AF$7/100)</f>
        <v>0</v>
      </c>
      <c r="AG132" s="96">
        <f>'Employment Shock'!$Q$32*('Employment Shock'!AG$7/100)</f>
        <v>0</v>
      </c>
      <c r="AH132" s="96">
        <f>'Employment Shock'!$Q$32*('Employment Shock'!AH$7/100)</f>
        <v>0</v>
      </c>
      <c r="AI132" s="96">
        <f>'Employment Shock'!$Q$32*('Employment Shock'!AI$7/100)</f>
        <v>0</v>
      </c>
      <c r="AJ132" s="96">
        <f>'Employment Shock'!$Q$32*('Employment Shock'!AJ$7/100)</f>
        <v>0</v>
      </c>
      <c r="AK132" s="96">
        <f>'Employment Shock'!$Q$32*('Employment Shock'!AK$7/100)</f>
        <v>0</v>
      </c>
      <c r="AL132" s="96">
        <f>'Employment Shock'!$Q$32*('Employment Shock'!AL$7/100)</f>
        <v>0</v>
      </c>
      <c r="AM132" s="96">
        <f>'Employment Shock'!$Q$32*('Employment Shock'!AM$7/100)</f>
        <v>0</v>
      </c>
      <c r="AN132" s="96">
        <f>'Employment Shock'!$Q$32*('Employment Shock'!AN$7/100)</f>
        <v>0</v>
      </c>
      <c r="AO132" s="96">
        <f>'Employment Shock'!$Q$32*('Employment Shock'!AO$7/100)</f>
        <v>0</v>
      </c>
      <c r="AP132" s="96">
        <f>'Employment Shock'!$Q$32*('Employment Shock'!AP$7/100)</f>
        <v>0</v>
      </c>
      <c r="AQ132" s="96">
        <f>'Employment Shock'!$Q$32*('Employment Shock'!AQ$7/100)</f>
        <v>0</v>
      </c>
      <c r="AR132" s="96">
        <f>'Employment Shock'!$Q$32*('Employment Shock'!AR$7/100)</f>
        <v>0</v>
      </c>
      <c r="AS132" s="96">
        <f>'Employment Shock'!$Q$32*('Employment Shock'!AS$7/100)</f>
        <v>0</v>
      </c>
      <c r="AT132" s="96">
        <f>'Employment Shock'!$Q$32*('Employment Shock'!AT$7/100)</f>
        <v>0</v>
      </c>
      <c r="AU132" s="96">
        <f>'Employment Shock'!$Q$32*('Employment Shock'!AU$7/100)</f>
        <v>0</v>
      </c>
      <c r="AV132" s="48"/>
    </row>
    <row r="133" spans="2:48" x14ac:dyDescent="0.25">
      <c r="B133" s="51"/>
      <c r="C133" s="92" t="s">
        <v>5</v>
      </c>
      <c r="D133" s="111">
        <f t="shared" si="20"/>
        <v>0</v>
      </c>
      <c r="E133" s="96">
        <f>'Employment Shock'!$H$33*('Employment Shock'!AC$8/100)</f>
        <v>0</v>
      </c>
      <c r="F133" s="96">
        <f>'Employment Shock'!$H$33*('Employment Shock'!AD$8/100)</f>
        <v>0</v>
      </c>
      <c r="G133" s="96">
        <f>'Employment Shock'!$H$33*('Employment Shock'!AE$8/100)</f>
        <v>0</v>
      </c>
      <c r="H133" s="96">
        <f>'Employment Shock'!$H$33*('Employment Shock'!AF$8/100)</f>
        <v>0</v>
      </c>
      <c r="I133" s="96">
        <f>'Employment Shock'!$H$33*('Employment Shock'!AG$8/100)</f>
        <v>0</v>
      </c>
      <c r="J133" s="96">
        <f>'Employment Shock'!$H$33*('Employment Shock'!AH$8/100)</f>
        <v>0</v>
      </c>
      <c r="K133" s="96">
        <f>'Employment Shock'!$H$33*('Employment Shock'!AI$8/100)</f>
        <v>0</v>
      </c>
      <c r="L133" s="96">
        <f>'Employment Shock'!$H$33*('Employment Shock'!AJ$8/100)</f>
        <v>0</v>
      </c>
      <c r="M133" s="96">
        <f>'Employment Shock'!$H$33*('Employment Shock'!AK$8/100)</f>
        <v>0</v>
      </c>
      <c r="N133" s="96">
        <f>'Employment Shock'!$H$33*('Employment Shock'!AL$8/100)</f>
        <v>0</v>
      </c>
      <c r="O133" s="96">
        <f>'Employment Shock'!$H$33*('Employment Shock'!AM$8/100)</f>
        <v>0</v>
      </c>
      <c r="P133" s="96">
        <f>'Employment Shock'!$H$33*('Employment Shock'!AN$8/100)</f>
        <v>0</v>
      </c>
      <c r="Q133" s="96">
        <f>'Employment Shock'!$H$33*('Employment Shock'!AO$8/100)</f>
        <v>0</v>
      </c>
      <c r="R133" s="96">
        <f>'Employment Shock'!$H$33*('Employment Shock'!AP$8/100)</f>
        <v>0</v>
      </c>
      <c r="S133" s="96">
        <f>'Employment Shock'!$H$33*('Employment Shock'!AQ$8/100)</f>
        <v>0</v>
      </c>
      <c r="T133" s="96">
        <f>'Employment Shock'!$H$33*('Employment Shock'!AR$8/100)</f>
        <v>0</v>
      </c>
      <c r="U133" s="96">
        <f>'Employment Shock'!$H$33*('Employment Shock'!AS$8/100)</f>
        <v>0</v>
      </c>
      <c r="V133" s="96">
        <f>'Employment Shock'!$H$33*('Employment Shock'!AT$8/100)</f>
        <v>0</v>
      </c>
      <c r="W133" s="96">
        <f>'Employment Shock'!$H$33*('Employment Shock'!AU$8/100)</f>
        <v>0</v>
      </c>
      <c r="X133" s="48"/>
      <c r="Z133" s="51"/>
      <c r="AA133" s="92" t="s">
        <v>5</v>
      </c>
      <c r="AB133" s="148">
        <f t="shared" si="21"/>
        <v>0</v>
      </c>
      <c r="AC133" s="96">
        <f>'Employment Shock'!$Q$33*('Employment Shock'!AC$8/100)</f>
        <v>0</v>
      </c>
      <c r="AD133" s="96">
        <f>'Employment Shock'!$Q$33*('Employment Shock'!AD$8/100)</f>
        <v>0</v>
      </c>
      <c r="AE133" s="96">
        <f>'Employment Shock'!$Q$33*('Employment Shock'!AE$8/100)</f>
        <v>0</v>
      </c>
      <c r="AF133" s="96">
        <f>'Employment Shock'!$Q$33*('Employment Shock'!AF$8/100)</f>
        <v>0</v>
      </c>
      <c r="AG133" s="96">
        <f>'Employment Shock'!$Q$33*('Employment Shock'!AG$8/100)</f>
        <v>0</v>
      </c>
      <c r="AH133" s="96">
        <f>'Employment Shock'!$Q$33*('Employment Shock'!AH$8/100)</f>
        <v>0</v>
      </c>
      <c r="AI133" s="96">
        <f>'Employment Shock'!$Q$33*('Employment Shock'!AI$8/100)</f>
        <v>0</v>
      </c>
      <c r="AJ133" s="96">
        <f>'Employment Shock'!$Q$33*('Employment Shock'!AJ$8/100)</f>
        <v>0</v>
      </c>
      <c r="AK133" s="96">
        <f>'Employment Shock'!$Q$33*('Employment Shock'!AK$8/100)</f>
        <v>0</v>
      </c>
      <c r="AL133" s="96">
        <f>'Employment Shock'!$Q$33*('Employment Shock'!AL$8/100)</f>
        <v>0</v>
      </c>
      <c r="AM133" s="96">
        <f>'Employment Shock'!$Q$33*('Employment Shock'!AM$8/100)</f>
        <v>0</v>
      </c>
      <c r="AN133" s="96">
        <f>'Employment Shock'!$Q$33*('Employment Shock'!AN$8/100)</f>
        <v>0</v>
      </c>
      <c r="AO133" s="96">
        <f>'Employment Shock'!$Q$33*('Employment Shock'!AO$8/100)</f>
        <v>0</v>
      </c>
      <c r="AP133" s="96">
        <f>'Employment Shock'!$Q$33*('Employment Shock'!AP$8/100)</f>
        <v>0</v>
      </c>
      <c r="AQ133" s="96">
        <f>'Employment Shock'!$Q$33*('Employment Shock'!AQ$8/100)</f>
        <v>0</v>
      </c>
      <c r="AR133" s="96">
        <f>'Employment Shock'!$Q$33*('Employment Shock'!AR$8/100)</f>
        <v>0</v>
      </c>
      <c r="AS133" s="96">
        <f>'Employment Shock'!$Q$33*('Employment Shock'!AS$8/100)</f>
        <v>0</v>
      </c>
      <c r="AT133" s="96">
        <f>'Employment Shock'!$Q$33*('Employment Shock'!AT$8/100)</f>
        <v>0</v>
      </c>
      <c r="AU133" s="96">
        <f>'Employment Shock'!$Q$33*('Employment Shock'!AU$8/100)</f>
        <v>0</v>
      </c>
      <c r="AV133" s="48"/>
    </row>
    <row r="134" spans="2:48" x14ac:dyDescent="0.25">
      <c r="B134" s="51"/>
      <c r="C134" s="92" t="s">
        <v>6</v>
      </c>
      <c r="D134" s="111">
        <f t="shared" si="20"/>
        <v>0</v>
      </c>
      <c r="E134" s="96">
        <f>'Employment Shock'!$H$34*('Employment Shock'!AC$9/100)</f>
        <v>0</v>
      </c>
      <c r="F134" s="96">
        <f>'Employment Shock'!$H$34*('Employment Shock'!AD$9/100)</f>
        <v>0</v>
      </c>
      <c r="G134" s="96">
        <f>'Employment Shock'!$H$34*('Employment Shock'!AE$9/100)</f>
        <v>0</v>
      </c>
      <c r="H134" s="96">
        <f>'Employment Shock'!$H$34*('Employment Shock'!AF$9/100)</f>
        <v>0</v>
      </c>
      <c r="I134" s="96">
        <f>'Employment Shock'!$H$34*('Employment Shock'!AG$9/100)</f>
        <v>0</v>
      </c>
      <c r="J134" s="96">
        <f>'Employment Shock'!$H$34*('Employment Shock'!AH$9/100)</f>
        <v>0</v>
      </c>
      <c r="K134" s="96">
        <f>'Employment Shock'!$H$34*('Employment Shock'!AI$9/100)</f>
        <v>0</v>
      </c>
      <c r="L134" s="96">
        <f>'Employment Shock'!$H$34*('Employment Shock'!AJ$9/100)</f>
        <v>0</v>
      </c>
      <c r="M134" s="96">
        <f>'Employment Shock'!$H$34*('Employment Shock'!AK$9/100)</f>
        <v>0</v>
      </c>
      <c r="N134" s="96">
        <f>'Employment Shock'!$H$34*('Employment Shock'!AL$9/100)</f>
        <v>0</v>
      </c>
      <c r="O134" s="96">
        <f>'Employment Shock'!$H$34*('Employment Shock'!AM$9/100)</f>
        <v>0</v>
      </c>
      <c r="P134" s="96">
        <f>'Employment Shock'!$H$34*('Employment Shock'!AN$9/100)</f>
        <v>0</v>
      </c>
      <c r="Q134" s="96">
        <f>'Employment Shock'!$H$34*('Employment Shock'!AO$9/100)</f>
        <v>0</v>
      </c>
      <c r="R134" s="96">
        <f>'Employment Shock'!$H$34*('Employment Shock'!AP$9/100)</f>
        <v>0</v>
      </c>
      <c r="S134" s="96">
        <f>'Employment Shock'!$H$34*('Employment Shock'!AQ$9/100)</f>
        <v>0</v>
      </c>
      <c r="T134" s="96">
        <f>'Employment Shock'!$H$34*('Employment Shock'!AR$9/100)</f>
        <v>0</v>
      </c>
      <c r="U134" s="96">
        <f>'Employment Shock'!$H$34*('Employment Shock'!AS$9/100)</f>
        <v>0</v>
      </c>
      <c r="V134" s="96">
        <f>'Employment Shock'!$H$34*('Employment Shock'!AT$9/100)</f>
        <v>0</v>
      </c>
      <c r="W134" s="96">
        <f>'Employment Shock'!$H$34*('Employment Shock'!AU$9/100)</f>
        <v>0</v>
      </c>
      <c r="X134" s="48"/>
      <c r="Z134" s="51"/>
      <c r="AA134" s="92" t="s">
        <v>6</v>
      </c>
      <c r="AB134" s="148">
        <f t="shared" si="21"/>
        <v>0</v>
      </c>
      <c r="AC134" s="96">
        <f>'Employment Shock'!$Q$34*('Employment Shock'!AC$9/100)</f>
        <v>0</v>
      </c>
      <c r="AD134" s="96">
        <f>'Employment Shock'!$Q$34*('Employment Shock'!AD$9/100)</f>
        <v>0</v>
      </c>
      <c r="AE134" s="96">
        <f>'Employment Shock'!$Q$34*('Employment Shock'!AE$9/100)</f>
        <v>0</v>
      </c>
      <c r="AF134" s="96">
        <f>'Employment Shock'!$Q$34*('Employment Shock'!AF$9/100)</f>
        <v>0</v>
      </c>
      <c r="AG134" s="96">
        <f>'Employment Shock'!$Q$34*('Employment Shock'!AG$9/100)</f>
        <v>0</v>
      </c>
      <c r="AH134" s="96">
        <f>'Employment Shock'!$Q$34*('Employment Shock'!AH$9/100)</f>
        <v>0</v>
      </c>
      <c r="AI134" s="96">
        <f>'Employment Shock'!$Q$34*('Employment Shock'!AI$9/100)</f>
        <v>0</v>
      </c>
      <c r="AJ134" s="96">
        <f>'Employment Shock'!$Q$34*('Employment Shock'!AJ$9/100)</f>
        <v>0</v>
      </c>
      <c r="AK134" s="96">
        <f>'Employment Shock'!$Q$34*('Employment Shock'!AK$9/100)</f>
        <v>0</v>
      </c>
      <c r="AL134" s="96">
        <f>'Employment Shock'!$Q$34*('Employment Shock'!AL$9/100)</f>
        <v>0</v>
      </c>
      <c r="AM134" s="96">
        <f>'Employment Shock'!$Q$34*('Employment Shock'!AM$9/100)</f>
        <v>0</v>
      </c>
      <c r="AN134" s="96">
        <f>'Employment Shock'!$Q$34*('Employment Shock'!AN$9/100)</f>
        <v>0</v>
      </c>
      <c r="AO134" s="96">
        <f>'Employment Shock'!$Q$34*('Employment Shock'!AO$9/100)</f>
        <v>0</v>
      </c>
      <c r="AP134" s="96">
        <f>'Employment Shock'!$Q$34*('Employment Shock'!AP$9/100)</f>
        <v>0</v>
      </c>
      <c r="AQ134" s="96">
        <f>'Employment Shock'!$Q$34*('Employment Shock'!AQ$9/100)</f>
        <v>0</v>
      </c>
      <c r="AR134" s="96">
        <f>'Employment Shock'!$Q$34*('Employment Shock'!AR$9/100)</f>
        <v>0</v>
      </c>
      <c r="AS134" s="96">
        <f>'Employment Shock'!$Q$34*('Employment Shock'!AS$9/100)</f>
        <v>0</v>
      </c>
      <c r="AT134" s="96">
        <f>'Employment Shock'!$Q$34*('Employment Shock'!AT$9/100)</f>
        <v>0</v>
      </c>
      <c r="AU134" s="96">
        <f>'Employment Shock'!$Q$34*('Employment Shock'!AU$9/100)</f>
        <v>0</v>
      </c>
      <c r="AV134" s="48"/>
    </row>
    <row r="135" spans="2:48" x14ac:dyDescent="0.25">
      <c r="B135" s="51"/>
      <c r="C135" s="92" t="s">
        <v>7</v>
      </c>
      <c r="D135" s="111">
        <f t="shared" si="20"/>
        <v>0</v>
      </c>
      <c r="E135" s="96">
        <f>'Employment Shock'!$H$35*('Employment Shock'!AC$10/100)</f>
        <v>0</v>
      </c>
      <c r="F135" s="96">
        <f>'Employment Shock'!$H$35*('Employment Shock'!AD$10/100)</f>
        <v>0</v>
      </c>
      <c r="G135" s="96">
        <f>'Employment Shock'!$H$35*('Employment Shock'!AE$10/100)</f>
        <v>0</v>
      </c>
      <c r="H135" s="96">
        <f>'Employment Shock'!$H$35*('Employment Shock'!AF$10/100)</f>
        <v>0</v>
      </c>
      <c r="I135" s="96">
        <f>'Employment Shock'!$H$35*('Employment Shock'!AG$10/100)</f>
        <v>0</v>
      </c>
      <c r="J135" s="96">
        <f>'Employment Shock'!$H$35*('Employment Shock'!AH$10/100)</f>
        <v>0</v>
      </c>
      <c r="K135" s="96">
        <f>'Employment Shock'!$H$35*('Employment Shock'!AI$10/100)</f>
        <v>0</v>
      </c>
      <c r="L135" s="96">
        <f>'Employment Shock'!$H$35*('Employment Shock'!AJ$10/100)</f>
        <v>0</v>
      </c>
      <c r="M135" s="96">
        <f>'Employment Shock'!$H$35*('Employment Shock'!AK$10/100)</f>
        <v>0</v>
      </c>
      <c r="N135" s="96">
        <f>'Employment Shock'!$H$35*('Employment Shock'!AL$10/100)</f>
        <v>0</v>
      </c>
      <c r="O135" s="96">
        <f>'Employment Shock'!$H$35*('Employment Shock'!AM$10/100)</f>
        <v>0</v>
      </c>
      <c r="P135" s="96">
        <f>'Employment Shock'!$H$35*('Employment Shock'!AN$10/100)</f>
        <v>0</v>
      </c>
      <c r="Q135" s="96">
        <f>'Employment Shock'!$H$35*('Employment Shock'!AO$10/100)</f>
        <v>0</v>
      </c>
      <c r="R135" s="96">
        <f>'Employment Shock'!$H$35*('Employment Shock'!AP$10/100)</f>
        <v>0</v>
      </c>
      <c r="S135" s="96">
        <f>'Employment Shock'!$H$35*('Employment Shock'!AQ$10/100)</f>
        <v>0</v>
      </c>
      <c r="T135" s="96">
        <f>'Employment Shock'!$H$35*('Employment Shock'!AR$10/100)</f>
        <v>0</v>
      </c>
      <c r="U135" s="96">
        <f>'Employment Shock'!$H$35*('Employment Shock'!AS$10/100)</f>
        <v>0</v>
      </c>
      <c r="V135" s="96">
        <f>'Employment Shock'!$H$35*('Employment Shock'!AT$10/100)</f>
        <v>0</v>
      </c>
      <c r="W135" s="96">
        <f>'Employment Shock'!$H$35*('Employment Shock'!AU$10/100)</f>
        <v>0</v>
      </c>
      <c r="X135" s="48"/>
      <c r="Z135" s="51"/>
      <c r="AA135" s="92" t="s">
        <v>7</v>
      </c>
      <c r="AB135" s="148">
        <f t="shared" si="21"/>
        <v>0</v>
      </c>
      <c r="AC135" s="96">
        <f>'Employment Shock'!$Q$35*('Employment Shock'!AC$10/100)</f>
        <v>0</v>
      </c>
      <c r="AD135" s="96">
        <f>'Employment Shock'!$Q$35*('Employment Shock'!AD$10/100)</f>
        <v>0</v>
      </c>
      <c r="AE135" s="96">
        <f>'Employment Shock'!$Q$35*('Employment Shock'!AE$10/100)</f>
        <v>0</v>
      </c>
      <c r="AF135" s="96">
        <f>'Employment Shock'!$Q$35*('Employment Shock'!AF$10/100)</f>
        <v>0</v>
      </c>
      <c r="AG135" s="96">
        <f>'Employment Shock'!$Q$35*('Employment Shock'!AG$10/100)</f>
        <v>0</v>
      </c>
      <c r="AH135" s="96">
        <f>'Employment Shock'!$Q$35*('Employment Shock'!AH$10/100)</f>
        <v>0</v>
      </c>
      <c r="AI135" s="96">
        <f>'Employment Shock'!$Q$35*('Employment Shock'!AI$10/100)</f>
        <v>0</v>
      </c>
      <c r="AJ135" s="96">
        <f>'Employment Shock'!$Q$35*('Employment Shock'!AJ$10/100)</f>
        <v>0</v>
      </c>
      <c r="AK135" s="96">
        <f>'Employment Shock'!$Q$35*('Employment Shock'!AK$10/100)</f>
        <v>0</v>
      </c>
      <c r="AL135" s="96">
        <f>'Employment Shock'!$Q$35*('Employment Shock'!AL$10/100)</f>
        <v>0</v>
      </c>
      <c r="AM135" s="96">
        <f>'Employment Shock'!$Q$35*('Employment Shock'!AM$10/100)</f>
        <v>0</v>
      </c>
      <c r="AN135" s="96">
        <f>'Employment Shock'!$Q$35*('Employment Shock'!AN$10/100)</f>
        <v>0</v>
      </c>
      <c r="AO135" s="96">
        <f>'Employment Shock'!$Q$35*('Employment Shock'!AO$10/100)</f>
        <v>0</v>
      </c>
      <c r="AP135" s="96">
        <f>'Employment Shock'!$Q$35*('Employment Shock'!AP$10/100)</f>
        <v>0</v>
      </c>
      <c r="AQ135" s="96">
        <f>'Employment Shock'!$Q$35*('Employment Shock'!AQ$10/100)</f>
        <v>0</v>
      </c>
      <c r="AR135" s="96">
        <f>'Employment Shock'!$Q$35*('Employment Shock'!AR$10/100)</f>
        <v>0</v>
      </c>
      <c r="AS135" s="96">
        <f>'Employment Shock'!$Q$35*('Employment Shock'!AS$10/100)</f>
        <v>0</v>
      </c>
      <c r="AT135" s="96">
        <f>'Employment Shock'!$Q$35*('Employment Shock'!AT$10/100)</f>
        <v>0</v>
      </c>
      <c r="AU135" s="96">
        <f>'Employment Shock'!$Q$35*('Employment Shock'!AU$10/100)</f>
        <v>0</v>
      </c>
      <c r="AV135" s="48"/>
    </row>
    <row r="136" spans="2:48" x14ac:dyDescent="0.25">
      <c r="B136" s="51"/>
      <c r="C136" s="92" t="s">
        <v>8</v>
      </c>
      <c r="D136" s="111">
        <f t="shared" si="20"/>
        <v>0</v>
      </c>
      <c r="E136" s="96">
        <f>'Employment Shock'!$H$36*('Employment Shock'!AC$11/100)</f>
        <v>0</v>
      </c>
      <c r="F136" s="96">
        <f>'Employment Shock'!$H$36*('Employment Shock'!AD$11/100)</f>
        <v>0</v>
      </c>
      <c r="G136" s="96">
        <f>'Employment Shock'!$H$36*('Employment Shock'!AE$11/100)</f>
        <v>0</v>
      </c>
      <c r="H136" s="96">
        <f>'Employment Shock'!$H$36*('Employment Shock'!AF$11/100)</f>
        <v>0</v>
      </c>
      <c r="I136" s="96">
        <f>'Employment Shock'!$H$36*('Employment Shock'!AG$11/100)</f>
        <v>0</v>
      </c>
      <c r="J136" s="96">
        <f>'Employment Shock'!$H$36*('Employment Shock'!AH$11/100)</f>
        <v>0</v>
      </c>
      <c r="K136" s="96">
        <f>'Employment Shock'!$H$36*('Employment Shock'!AI$11/100)</f>
        <v>0</v>
      </c>
      <c r="L136" s="96">
        <f>'Employment Shock'!$H$36*('Employment Shock'!AJ$11/100)</f>
        <v>0</v>
      </c>
      <c r="M136" s="96">
        <f>'Employment Shock'!$H$36*('Employment Shock'!AK$11/100)</f>
        <v>0</v>
      </c>
      <c r="N136" s="96">
        <f>'Employment Shock'!$H$36*('Employment Shock'!AL$11/100)</f>
        <v>0</v>
      </c>
      <c r="O136" s="96">
        <f>'Employment Shock'!$H$36*('Employment Shock'!AM$11/100)</f>
        <v>0</v>
      </c>
      <c r="P136" s="96">
        <f>'Employment Shock'!$H$36*('Employment Shock'!AN$11/100)</f>
        <v>0</v>
      </c>
      <c r="Q136" s="96">
        <f>'Employment Shock'!$H$36*('Employment Shock'!AO$11/100)</f>
        <v>0</v>
      </c>
      <c r="R136" s="96">
        <f>'Employment Shock'!$H$36*('Employment Shock'!AP$11/100)</f>
        <v>0</v>
      </c>
      <c r="S136" s="96">
        <f>'Employment Shock'!$H$36*('Employment Shock'!AQ$11/100)</f>
        <v>0</v>
      </c>
      <c r="T136" s="96">
        <f>'Employment Shock'!$H$36*('Employment Shock'!AR$11/100)</f>
        <v>0</v>
      </c>
      <c r="U136" s="96">
        <f>'Employment Shock'!$H$36*('Employment Shock'!AS$11/100)</f>
        <v>0</v>
      </c>
      <c r="V136" s="96">
        <f>'Employment Shock'!$H$36*('Employment Shock'!AT$11/100)</f>
        <v>0</v>
      </c>
      <c r="W136" s="96">
        <f>'Employment Shock'!$H$36*('Employment Shock'!AU$11/100)</f>
        <v>0</v>
      </c>
      <c r="X136" s="48"/>
      <c r="Z136" s="51"/>
      <c r="AA136" s="92" t="s">
        <v>8</v>
      </c>
      <c r="AB136" s="148">
        <f t="shared" si="21"/>
        <v>0</v>
      </c>
      <c r="AC136" s="96">
        <f>'Employment Shock'!$Q$36*('Employment Shock'!AC$11/100)</f>
        <v>0</v>
      </c>
      <c r="AD136" s="96">
        <f>'Employment Shock'!$Q$36*('Employment Shock'!AD$11/100)</f>
        <v>0</v>
      </c>
      <c r="AE136" s="96">
        <f>'Employment Shock'!$Q$36*('Employment Shock'!AE$11/100)</f>
        <v>0</v>
      </c>
      <c r="AF136" s="96">
        <f>'Employment Shock'!$Q$36*('Employment Shock'!AF$11/100)</f>
        <v>0</v>
      </c>
      <c r="AG136" s="96">
        <f>'Employment Shock'!$Q$36*('Employment Shock'!AG$11/100)</f>
        <v>0</v>
      </c>
      <c r="AH136" s="96">
        <f>'Employment Shock'!$Q$36*('Employment Shock'!AH$11/100)</f>
        <v>0</v>
      </c>
      <c r="AI136" s="96">
        <f>'Employment Shock'!$Q$36*('Employment Shock'!AI$11/100)</f>
        <v>0</v>
      </c>
      <c r="AJ136" s="96">
        <f>'Employment Shock'!$Q$36*('Employment Shock'!AJ$11/100)</f>
        <v>0</v>
      </c>
      <c r="AK136" s="96">
        <f>'Employment Shock'!$Q$36*('Employment Shock'!AK$11/100)</f>
        <v>0</v>
      </c>
      <c r="AL136" s="96">
        <f>'Employment Shock'!$Q$36*('Employment Shock'!AL$11/100)</f>
        <v>0</v>
      </c>
      <c r="AM136" s="96">
        <f>'Employment Shock'!$Q$36*('Employment Shock'!AM$11/100)</f>
        <v>0</v>
      </c>
      <c r="AN136" s="96">
        <f>'Employment Shock'!$Q$36*('Employment Shock'!AN$11/100)</f>
        <v>0</v>
      </c>
      <c r="AO136" s="96">
        <f>'Employment Shock'!$Q$36*('Employment Shock'!AO$11/100)</f>
        <v>0</v>
      </c>
      <c r="AP136" s="96">
        <f>'Employment Shock'!$Q$36*('Employment Shock'!AP$11/100)</f>
        <v>0</v>
      </c>
      <c r="AQ136" s="96">
        <f>'Employment Shock'!$Q$36*('Employment Shock'!AQ$11/100)</f>
        <v>0</v>
      </c>
      <c r="AR136" s="96">
        <f>'Employment Shock'!$Q$36*('Employment Shock'!AR$11/100)</f>
        <v>0</v>
      </c>
      <c r="AS136" s="96">
        <f>'Employment Shock'!$Q$36*('Employment Shock'!AS$11/100)</f>
        <v>0</v>
      </c>
      <c r="AT136" s="96">
        <f>'Employment Shock'!$Q$36*('Employment Shock'!AT$11/100)</f>
        <v>0</v>
      </c>
      <c r="AU136" s="96">
        <f>'Employment Shock'!$Q$36*('Employment Shock'!AU$11/100)</f>
        <v>0</v>
      </c>
      <c r="AV136" s="48"/>
    </row>
    <row r="137" spans="2:48" x14ac:dyDescent="0.25">
      <c r="B137" s="51"/>
      <c r="C137" s="92" t="s">
        <v>9</v>
      </c>
      <c r="D137" s="111">
        <f t="shared" si="20"/>
        <v>0</v>
      </c>
      <c r="E137" s="96">
        <f>'Employment Shock'!$H$37*('Employment Shock'!AC$12/100)</f>
        <v>0</v>
      </c>
      <c r="F137" s="96">
        <f>'Employment Shock'!$H$37*('Employment Shock'!AD$12/100)</f>
        <v>0</v>
      </c>
      <c r="G137" s="96">
        <f>'Employment Shock'!$H$37*('Employment Shock'!AE$12/100)</f>
        <v>0</v>
      </c>
      <c r="H137" s="96">
        <f>'Employment Shock'!$H$37*('Employment Shock'!AF$12/100)</f>
        <v>0</v>
      </c>
      <c r="I137" s="96">
        <f>'Employment Shock'!$H$37*('Employment Shock'!AG$12/100)</f>
        <v>0</v>
      </c>
      <c r="J137" s="96">
        <f>'Employment Shock'!$H$37*('Employment Shock'!AH$12/100)</f>
        <v>0</v>
      </c>
      <c r="K137" s="96">
        <f>'Employment Shock'!$H$37*('Employment Shock'!AI$12/100)</f>
        <v>0</v>
      </c>
      <c r="L137" s="96">
        <f>'Employment Shock'!$H$37*('Employment Shock'!AJ$12/100)</f>
        <v>0</v>
      </c>
      <c r="M137" s="96">
        <f>'Employment Shock'!$H$37*('Employment Shock'!AK$12/100)</f>
        <v>0</v>
      </c>
      <c r="N137" s="96">
        <f>'Employment Shock'!$H$37*('Employment Shock'!AL$12/100)</f>
        <v>0</v>
      </c>
      <c r="O137" s="96">
        <f>'Employment Shock'!$H$37*('Employment Shock'!AM$12/100)</f>
        <v>0</v>
      </c>
      <c r="P137" s="96">
        <f>'Employment Shock'!$H$37*('Employment Shock'!AN$12/100)</f>
        <v>0</v>
      </c>
      <c r="Q137" s="96">
        <f>'Employment Shock'!$H$37*('Employment Shock'!AO$12/100)</f>
        <v>0</v>
      </c>
      <c r="R137" s="96">
        <f>'Employment Shock'!$H$37*('Employment Shock'!AP$12/100)</f>
        <v>0</v>
      </c>
      <c r="S137" s="96">
        <f>'Employment Shock'!$H$37*('Employment Shock'!AQ$12/100)</f>
        <v>0</v>
      </c>
      <c r="T137" s="96">
        <f>'Employment Shock'!$H$37*('Employment Shock'!AR$12/100)</f>
        <v>0</v>
      </c>
      <c r="U137" s="96">
        <f>'Employment Shock'!$H$37*('Employment Shock'!AS$12/100)</f>
        <v>0</v>
      </c>
      <c r="V137" s="96">
        <f>'Employment Shock'!$H$37*('Employment Shock'!AT$12/100)</f>
        <v>0</v>
      </c>
      <c r="W137" s="96">
        <f>'Employment Shock'!$H$37*('Employment Shock'!AU$12/100)</f>
        <v>0</v>
      </c>
      <c r="X137" s="48"/>
      <c r="Z137" s="51"/>
      <c r="AA137" s="92" t="s">
        <v>9</v>
      </c>
      <c r="AB137" s="148">
        <f t="shared" si="21"/>
        <v>0</v>
      </c>
      <c r="AC137" s="96">
        <f>'Employment Shock'!$Q$37*('Employment Shock'!AC$12/100)</f>
        <v>0</v>
      </c>
      <c r="AD137" s="96">
        <f>'Employment Shock'!$Q$37*('Employment Shock'!AD$12/100)</f>
        <v>0</v>
      </c>
      <c r="AE137" s="96">
        <f>'Employment Shock'!$Q$37*('Employment Shock'!AE$12/100)</f>
        <v>0</v>
      </c>
      <c r="AF137" s="96">
        <f>'Employment Shock'!$Q$37*('Employment Shock'!AF$12/100)</f>
        <v>0</v>
      </c>
      <c r="AG137" s="96">
        <f>'Employment Shock'!$Q$37*('Employment Shock'!AG$12/100)</f>
        <v>0</v>
      </c>
      <c r="AH137" s="96">
        <f>'Employment Shock'!$Q$37*('Employment Shock'!AH$12/100)</f>
        <v>0</v>
      </c>
      <c r="AI137" s="96">
        <f>'Employment Shock'!$Q$37*('Employment Shock'!AI$12/100)</f>
        <v>0</v>
      </c>
      <c r="AJ137" s="96">
        <f>'Employment Shock'!$Q$37*('Employment Shock'!AJ$12/100)</f>
        <v>0</v>
      </c>
      <c r="AK137" s="96">
        <f>'Employment Shock'!$Q$37*('Employment Shock'!AK$12/100)</f>
        <v>0</v>
      </c>
      <c r="AL137" s="96">
        <f>'Employment Shock'!$Q$37*('Employment Shock'!AL$12/100)</f>
        <v>0</v>
      </c>
      <c r="AM137" s="96">
        <f>'Employment Shock'!$Q$37*('Employment Shock'!AM$12/100)</f>
        <v>0</v>
      </c>
      <c r="AN137" s="96">
        <f>'Employment Shock'!$Q$37*('Employment Shock'!AN$12/100)</f>
        <v>0</v>
      </c>
      <c r="AO137" s="96">
        <f>'Employment Shock'!$Q$37*('Employment Shock'!AO$12/100)</f>
        <v>0</v>
      </c>
      <c r="AP137" s="96">
        <f>'Employment Shock'!$Q$37*('Employment Shock'!AP$12/100)</f>
        <v>0</v>
      </c>
      <c r="AQ137" s="96">
        <f>'Employment Shock'!$Q$37*('Employment Shock'!AQ$12/100)</f>
        <v>0</v>
      </c>
      <c r="AR137" s="96">
        <f>'Employment Shock'!$Q$37*('Employment Shock'!AR$12/100)</f>
        <v>0</v>
      </c>
      <c r="AS137" s="96">
        <f>'Employment Shock'!$Q$37*('Employment Shock'!AS$12/100)</f>
        <v>0</v>
      </c>
      <c r="AT137" s="96">
        <f>'Employment Shock'!$Q$37*('Employment Shock'!AT$12/100)</f>
        <v>0</v>
      </c>
      <c r="AU137" s="96">
        <f>'Employment Shock'!$Q$37*('Employment Shock'!AU$12/100)</f>
        <v>0</v>
      </c>
      <c r="AV137" s="48"/>
    </row>
    <row r="138" spans="2:48" x14ac:dyDescent="0.25">
      <c r="B138" s="51"/>
      <c r="C138" s="92" t="s">
        <v>10</v>
      </c>
      <c r="D138" s="111">
        <f t="shared" si="20"/>
        <v>0</v>
      </c>
      <c r="E138" s="96">
        <f>'Employment Shock'!$H$38*('Employment Shock'!AC$13/100)</f>
        <v>0</v>
      </c>
      <c r="F138" s="96">
        <f>'Employment Shock'!$H$38*('Employment Shock'!AD$13/100)</f>
        <v>0</v>
      </c>
      <c r="G138" s="96">
        <f>'Employment Shock'!$H$38*('Employment Shock'!AE$13/100)</f>
        <v>0</v>
      </c>
      <c r="H138" s="96">
        <f>'Employment Shock'!$H$38*('Employment Shock'!AF$13/100)</f>
        <v>0</v>
      </c>
      <c r="I138" s="96">
        <f>'Employment Shock'!$H$38*('Employment Shock'!AG$13/100)</f>
        <v>0</v>
      </c>
      <c r="J138" s="96">
        <f>'Employment Shock'!$H$38*('Employment Shock'!AH$13/100)</f>
        <v>0</v>
      </c>
      <c r="K138" s="96">
        <f>'Employment Shock'!$H$38*('Employment Shock'!AI$13/100)</f>
        <v>0</v>
      </c>
      <c r="L138" s="96">
        <f>'Employment Shock'!$H$38*('Employment Shock'!AJ$13/100)</f>
        <v>0</v>
      </c>
      <c r="M138" s="96">
        <f>'Employment Shock'!$H$38*('Employment Shock'!AK$13/100)</f>
        <v>0</v>
      </c>
      <c r="N138" s="96">
        <f>'Employment Shock'!$H$38*('Employment Shock'!AL$13/100)</f>
        <v>0</v>
      </c>
      <c r="O138" s="96">
        <f>'Employment Shock'!$H$38*('Employment Shock'!AM$13/100)</f>
        <v>0</v>
      </c>
      <c r="P138" s="96">
        <f>'Employment Shock'!$H$38*('Employment Shock'!AN$13/100)</f>
        <v>0</v>
      </c>
      <c r="Q138" s="96">
        <f>'Employment Shock'!$H$38*('Employment Shock'!AO$13/100)</f>
        <v>0</v>
      </c>
      <c r="R138" s="96">
        <f>'Employment Shock'!$H$38*('Employment Shock'!AP$13/100)</f>
        <v>0</v>
      </c>
      <c r="S138" s="96">
        <f>'Employment Shock'!$H$38*('Employment Shock'!AQ$13/100)</f>
        <v>0</v>
      </c>
      <c r="T138" s="96">
        <f>'Employment Shock'!$H$38*('Employment Shock'!AR$13/100)</f>
        <v>0</v>
      </c>
      <c r="U138" s="96">
        <f>'Employment Shock'!$H$38*('Employment Shock'!AS$13/100)</f>
        <v>0</v>
      </c>
      <c r="V138" s="96">
        <f>'Employment Shock'!$H$38*('Employment Shock'!AT$13/100)</f>
        <v>0</v>
      </c>
      <c r="W138" s="96">
        <f>'Employment Shock'!$H$38*('Employment Shock'!AU$13/100)</f>
        <v>0</v>
      </c>
      <c r="X138" s="48"/>
      <c r="Z138" s="51"/>
      <c r="AA138" s="92" t="s">
        <v>10</v>
      </c>
      <c r="AB138" s="148">
        <f t="shared" si="21"/>
        <v>0</v>
      </c>
      <c r="AC138" s="96">
        <f>'Employment Shock'!$Q$38*('Employment Shock'!AC$13/100)</f>
        <v>0</v>
      </c>
      <c r="AD138" s="96">
        <f>'Employment Shock'!$Q$38*('Employment Shock'!AD$13/100)</f>
        <v>0</v>
      </c>
      <c r="AE138" s="96">
        <f>'Employment Shock'!$Q$38*('Employment Shock'!AE$13/100)</f>
        <v>0</v>
      </c>
      <c r="AF138" s="96">
        <f>'Employment Shock'!$Q$38*('Employment Shock'!AF$13/100)</f>
        <v>0</v>
      </c>
      <c r="AG138" s="96">
        <f>'Employment Shock'!$Q$38*('Employment Shock'!AG$13/100)</f>
        <v>0</v>
      </c>
      <c r="AH138" s="96">
        <f>'Employment Shock'!$Q$38*('Employment Shock'!AH$13/100)</f>
        <v>0</v>
      </c>
      <c r="AI138" s="96">
        <f>'Employment Shock'!$Q$38*('Employment Shock'!AI$13/100)</f>
        <v>0</v>
      </c>
      <c r="AJ138" s="96">
        <f>'Employment Shock'!$Q$38*('Employment Shock'!AJ$13/100)</f>
        <v>0</v>
      </c>
      <c r="AK138" s="96">
        <f>'Employment Shock'!$Q$38*('Employment Shock'!AK$13/100)</f>
        <v>0</v>
      </c>
      <c r="AL138" s="96">
        <f>'Employment Shock'!$Q$38*('Employment Shock'!AL$13/100)</f>
        <v>0</v>
      </c>
      <c r="AM138" s="96">
        <f>'Employment Shock'!$Q$38*('Employment Shock'!AM$13/100)</f>
        <v>0</v>
      </c>
      <c r="AN138" s="96">
        <f>'Employment Shock'!$Q$38*('Employment Shock'!AN$13/100)</f>
        <v>0</v>
      </c>
      <c r="AO138" s="96">
        <f>'Employment Shock'!$Q$38*('Employment Shock'!AO$13/100)</f>
        <v>0</v>
      </c>
      <c r="AP138" s="96">
        <f>'Employment Shock'!$Q$38*('Employment Shock'!AP$13/100)</f>
        <v>0</v>
      </c>
      <c r="AQ138" s="96">
        <f>'Employment Shock'!$Q$38*('Employment Shock'!AQ$13/100)</f>
        <v>0</v>
      </c>
      <c r="AR138" s="96">
        <f>'Employment Shock'!$Q$38*('Employment Shock'!AR$13/100)</f>
        <v>0</v>
      </c>
      <c r="AS138" s="96">
        <f>'Employment Shock'!$Q$38*('Employment Shock'!AS$13/100)</f>
        <v>0</v>
      </c>
      <c r="AT138" s="96">
        <f>'Employment Shock'!$Q$38*('Employment Shock'!AT$13/100)</f>
        <v>0</v>
      </c>
      <c r="AU138" s="96">
        <f>'Employment Shock'!$Q$38*('Employment Shock'!AU$13/100)</f>
        <v>0</v>
      </c>
      <c r="AV138" s="48"/>
    </row>
    <row r="139" spans="2:48" x14ac:dyDescent="0.25">
      <c r="B139" s="51"/>
      <c r="C139" s="92" t="s">
        <v>11</v>
      </c>
      <c r="D139" s="111">
        <f t="shared" si="20"/>
        <v>0</v>
      </c>
      <c r="E139" s="96">
        <f>'Employment Shock'!$H$39*('Employment Shock'!AC$14/100)</f>
        <v>0</v>
      </c>
      <c r="F139" s="96">
        <f>'Employment Shock'!$H$39*('Employment Shock'!AD$14/100)</f>
        <v>0</v>
      </c>
      <c r="G139" s="96">
        <f>'Employment Shock'!$H$39*('Employment Shock'!AE$14/100)</f>
        <v>0</v>
      </c>
      <c r="H139" s="96">
        <f>'Employment Shock'!$H$39*('Employment Shock'!AF$14/100)</f>
        <v>0</v>
      </c>
      <c r="I139" s="96">
        <f>'Employment Shock'!$H$39*('Employment Shock'!AG$14/100)</f>
        <v>0</v>
      </c>
      <c r="J139" s="96">
        <f>'Employment Shock'!$H$39*('Employment Shock'!AH$14/100)</f>
        <v>0</v>
      </c>
      <c r="K139" s="96">
        <f>'Employment Shock'!$H$39*('Employment Shock'!AI$14/100)</f>
        <v>0</v>
      </c>
      <c r="L139" s="96">
        <f>'Employment Shock'!$H$39*('Employment Shock'!AJ$14/100)</f>
        <v>0</v>
      </c>
      <c r="M139" s="96">
        <f>'Employment Shock'!$H$39*('Employment Shock'!AK$14/100)</f>
        <v>0</v>
      </c>
      <c r="N139" s="96">
        <f>'Employment Shock'!$H$39*('Employment Shock'!AL$14/100)</f>
        <v>0</v>
      </c>
      <c r="O139" s="96">
        <f>'Employment Shock'!$H$39*('Employment Shock'!AM$14/100)</f>
        <v>0</v>
      </c>
      <c r="P139" s="96">
        <f>'Employment Shock'!$H$39*('Employment Shock'!AN$14/100)</f>
        <v>0</v>
      </c>
      <c r="Q139" s="96">
        <f>'Employment Shock'!$H$39*('Employment Shock'!AO$14/100)</f>
        <v>0</v>
      </c>
      <c r="R139" s="96">
        <f>'Employment Shock'!$H$39*('Employment Shock'!AP$14/100)</f>
        <v>0</v>
      </c>
      <c r="S139" s="96">
        <f>'Employment Shock'!$H$39*('Employment Shock'!AQ$14/100)</f>
        <v>0</v>
      </c>
      <c r="T139" s="96">
        <f>'Employment Shock'!$H$39*('Employment Shock'!AR$14/100)</f>
        <v>0</v>
      </c>
      <c r="U139" s="96">
        <f>'Employment Shock'!$H$39*('Employment Shock'!AS$14/100)</f>
        <v>0</v>
      </c>
      <c r="V139" s="96">
        <f>'Employment Shock'!$H$39*('Employment Shock'!AT$14/100)</f>
        <v>0</v>
      </c>
      <c r="W139" s="96">
        <f>'Employment Shock'!$H$39*('Employment Shock'!AU$14/100)</f>
        <v>0</v>
      </c>
      <c r="X139" s="48"/>
      <c r="Z139" s="51"/>
      <c r="AA139" s="92" t="s">
        <v>11</v>
      </c>
      <c r="AB139" s="148">
        <f t="shared" si="21"/>
        <v>0</v>
      </c>
      <c r="AC139" s="96">
        <f>'Employment Shock'!$Q$39*('Employment Shock'!AC$14/100)</f>
        <v>0</v>
      </c>
      <c r="AD139" s="96">
        <f>'Employment Shock'!$Q$39*('Employment Shock'!AD$14/100)</f>
        <v>0</v>
      </c>
      <c r="AE139" s="96">
        <f>'Employment Shock'!$Q$39*('Employment Shock'!AE$14/100)</f>
        <v>0</v>
      </c>
      <c r="AF139" s="96">
        <f>'Employment Shock'!$Q$39*('Employment Shock'!AF$14/100)</f>
        <v>0</v>
      </c>
      <c r="AG139" s="96">
        <f>'Employment Shock'!$Q$39*('Employment Shock'!AG$14/100)</f>
        <v>0</v>
      </c>
      <c r="AH139" s="96">
        <f>'Employment Shock'!$Q$39*('Employment Shock'!AH$14/100)</f>
        <v>0</v>
      </c>
      <c r="AI139" s="96">
        <f>'Employment Shock'!$Q$39*('Employment Shock'!AI$14/100)</f>
        <v>0</v>
      </c>
      <c r="AJ139" s="96">
        <f>'Employment Shock'!$Q$39*('Employment Shock'!AJ$14/100)</f>
        <v>0</v>
      </c>
      <c r="AK139" s="96">
        <f>'Employment Shock'!$Q$39*('Employment Shock'!AK$14/100)</f>
        <v>0</v>
      </c>
      <c r="AL139" s="96">
        <f>'Employment Shock'!$Q$39*('Employment Shock'!AL$14/100)</f>
        <v>0</v>
      </c>
      <c r="AM139" s="96">
        <f>'Employment Shock'!$Q$39*('Employment Shock'!AM$14/100)</f>
        <v>0</v>
      </c>
      <c r="AN139" s="96">
        <f>'Employment Shock'!$Q$39*('Employment Shock'!AN$14/100)</f>
        <v>0</v>
      </c>
      <c r="AO139" s="96">
        <f>'Employment Shock'!$Q$39*('Employment Shock'!AO$14/100)</f>
        <v>0</v>
      </c>
      <c r="AP139" s="96">
        <f>'Employment Shock'!$Q$39*('Employment Shock'!AP$14/100)</f>
        <v>0</v>
      </c>
      <c r="AQ139" s="96">
        <f>'Employment Shock'!$Q$39*('Employment Shock'!AQ$14/100)</f>
        <v>0</v>
      </c>
      <c r="AR139" s="96">
        <f>'Employment Shock'!$Q$39*('Employment Shock'!AR$14/100)</f>
        <v>0</v>
      </c>
      <c r="AS139" s="96">
        <f>'Employment Shock'!$Q$39*('Employment Shock'!AS$14/100)</f>
        <v>0</v>
      </c>
      <c r="AT139" s="96">
        <f>'Employment Shock'!$Q$39*('Employment Shock'!AT$14/100)</f>
        <v>0</v>
      </c>
      <c r="AU139" s="96">
        <f>'Employment Shock'!$Q$39*('Employment Shock'!AU$14/100)</f>
        <v>0</v>
      </c>
      <c r="AV139" s="48"/>
    </row>
    <row r="140" spans="2:48" x14ac:dyDescent="0.25">
      <c r="B140" s="51"/>
      <c r="C140" s="92" t="s">
        <v>12</v>
      </c>
      <c r="D140" s="111">
        <f t="shared" si="20"/>
        <v>0</v>
      </c>
      <c r="E140" s="96">
        <f>'Employment Shock'!$H$40*('Employment Shock'!AC$15/100)</f>
        <v>0</v>
      </c>
      <c r="F140" s="96">
        <f>'Employment Shock'!$H$40*('Employment Shock'!AD$15/100)</f>
        <v>0</v>
      </c>
      <c r="G140" s="96">
        <f>'Employment Shock'!$H$40*('Employment Shock'!AE$15/100)</f>
        <v>0</v>
      </c>
      <c r="H140" s="96">
        <f>'Employment Shock'!$H$40*('Employment Shock'!AF$15/100)</f>
        <v>0</v>
      </c>
      <c r="I140" s="96">
        <f>'Employment Shock'!$H$40*('Employment Shock'!AG$15/100)</f>
        <v>0</v>
      </c>
      <c r="J140" s="96">
        <f>'Employment Shock'!$H$40*('Employment Shock'!AH$15/100)</f>
        <v>0</v>
      </c>
      <c r="K140" s="96">
        <f>'Employment Shock'!$H$40*('Employment Shock'!AI$15/100)</f>
        <v>0</v>
      </c>
      <c r="L140" s="96">
        <f>'Employment Shock'!$H$40*('Employment Shock'!AJ$15/100)</f>
        <v>0</v>
      </c>
      <c r="M140" s="96">
        <f>'Employment Shock'!$H$40*('Employment Shock'!AK$15/100)</f>
        <v>0</v>
      </c>
      <c r="N140" s="96">
        <f>'Employment Shock'!$H$40*('Employment Shock'!AL$15/100)</f>
        <v>0</v>
      </c>
      <c r="O140" s="96">
        <f>'Employment Shock'!$H$40*('Employment Shock'!AM$15/100)</f>
        <v>0</v>
      </c>
      <c r="P140" s="96">
        <f>'Employment Shock'!$H$40*('Employment Shock'!AN$15/100)</f>
        <v>0</v>
      </c>
      <c r="Q140" s="96">
        <f>'Employment Shock'!$H$40*('Employment Shock'!AO$15/100)</f>
        <v>0</v>
      </c>
      <c r="R140" s="96">
        <f>'Employment Shock'!$H$40*('Employment Shock'!AP$15/100)</f>
        <v>0</v>
      </c>
      <c r="S140" s="96">
        <f>'Employment Shock'!$H$40*('Employment Shock'!AQ$15/100)</f>
        <v>0</v>
      </c>
      <c r="T140" s="96">
        <f>'Employment Shock'!$H$40*('Employment Shock'!AR$15/100)</f>
        <v>0</v>
      </c>
      <c r="U140" s="96">
        <f>'Employment Shock'!$H$40*('Employment Shock'!AS$15/100)</f>
        <v>0</v>
      </c>
      <c r="V140" s="96">
        <f>'Employment Shock'!$H$40*('Employment Shock'!AT$15/100)</f>
        <v>0</v>
      </c>
      <c r="W140" s="96">
        <f>'Employment Shock'!$H$40*('Employment Shock'!AU$15/100)</f>
        <v>0</v>
      </c>
      <c r="X140" s="48"/>
      <c r="Z140" s="51"/>
      <c r="AA140" s="92" t="s">
        <v>12</v>
      </c>
      <c r="AB140" s="148">
        <f t="shared" si="21"/>
        <v>0</v>
      </c>
      <c r="AC140" s="96">
        <f>'Employment Shock'!$Q$40*('Employment Shock'!AC$15/100)</f>
        <v>0</v>
      </c>
      <c r="AD140" s="96">
        <f>'Employment Shock'!$Q$40*('Employment Shock'!AD$15/100)</f>
        <v>0</v>
      </c>
      <c r="AE140" s="96">
        <f>'Employment Shock'!$Q$40*('Employment Shock'!AE$15/100)</f>
        <v>0</v>
      </c>
      <c r="AF140" s="96">
        <f>'Employment Shock'!$Q$40*('Employment Shock'!AF$15/100)</f>
        <v>0</v>
      </c>
      <c r="AG140" s="96">
        <f>'Employment Shock'!$Q$40*('Employment Shock'!AG$15/100)</f>
        <v>0</v>
      </c>
      <c r="AH140" s="96">
        <f>'Employment Shock'!$Q$40*('Employment Shock'!AH$15/100)</f>
        <v>0</v>
      </c>
      <c r="AI140" s="96">
        <f>'Employment Shock'!$Q$40*('Employment Shock'!AI$15/100)</f>
        <v>0</v>
      </c>
      <c r="AJ140" s="96">
        <f>'Employment Shock'!$Q$40*('Employment Shock'!AJ$15/100)</f>
        <v>0</v>
      </c>
      <c r="AK140" s="96">
        <f>'Employment Shock'!$Q$40*('Employment Shock'!AK$15/100)</f>
        <v>0</v>
      </c>
      <c r="AL140" s="96">
        <f>'Employment Shock'!$Q$40*('Employment Shock'!AL$15/100)</f>
        <v>0</v>
      </c>
      <c r="AM140" s="96">
        <f>'Employment Shock'!$Q$40*('Employment Shock'!AM$15/100)</f>
        <v>0</v>
      </c>
      <c r="AN140" s="96">
        <f>'Employment Shock'!$Q$40*('Employment Shock'!AN$15/100)</f>
        <v>0</v>
      </c>
      <c r="AO140" s="96">
        <f>'Employment Shock'!$Q$40*('Employment Shock'!AO$15/100)</f>
        <v>0</v>
      </c>
      <c r="AP140" s="96">
        <f>'Employment Shock'!$Q$40*('Employment Shock'!AP$15/100)</f>
        <v>0</v>
      </c>
      <c r="AQ140" s="96">
        <f>'Employment Shock'!$Q$40*('Employment Shock'!AQ$15/100)</f>
        <v>0</v>
      </c>
      <c r="AR140" s="96">
        <f>'Employment Shock'!$Q$40*('Employment Shock'!AR$15/100)</f>
        <v>0</v>
      </c>
      <c r="AS140" s="96">
        <f>'Employment Shock'!$Q$40*('Employment Shock'!AS$15/100)</f>
        <v>0</v>
      </c>
      <c r="AT140" s="96">
        <f>'Employment Shock'!$Q$40*('Employment Shock'!AT$15/100)</f>
        <v>0</v>
      </c>
      <c r="AU140" s="96">
        <f>'Employment Shock'!$Q$40*('Employment Shock'!AU$15/100)</f>
        <v>0</v>
      </c>
      <c r="AV140" s="48"/>
    </row>
    <row r="141" spans="2:48" x14ac:dyDescent="0.25">
      <c r="B141" s="51"/>
      <c r="C141" s="92" t="s">
        <v>13</v>
      </c>
      <c r="D141" s="111">
        <f t="shared" si="20"/>
        <v>0</v>
      </c>
      <c r="E141" s="96">
        <f>'Employment Shock'!$H$41*('Employment Shock'!AC$16/100)</f>
        <v>0</v>
      </c>
      <c r="F141" s="96">
        <f>'Employment Shock'!$H$41*('Employment Shock'!AD$16/100)</f>
        <v>0</v>
      </c>
      <c r="G141" s="96">
        <f>'Employment Shock'!$H$41*('Employment Shock'!AE$16/100)</f>
        <v>0</v>
      </c>
      <c r="H141" s="96">
        <f>'Employment Shock'!$H$41*('Employment Shock'!AF$16/100)</f>
        <v>0</v>
      </c>
      <c r="I141" s="96">
        <f>'Employment Shock'!$H$41*('Employment Shock'!AG$16/100)</f>
        <v>0</v>
      </c>
      <c r="J141" s="96">
        <f>'Employment Shock'!$H$41*('Employment Shock'!AH$16/100)</f>
        <v>0</v>
      </c>
      <c r="K141" s="96">
        <f>'Employment Shock'!$H$41*('Employment Shock'!AI$16/100)</f>
        <v>0</v>
      </c>
      <c r="L141" s="96">
        <f>'Employment Shock'!$H$41*('Employment Shock'!AJ$16/100)</f>
        <v>0</v>
      </c>
      <c r="M141" s="96">
        <f>'Employment Shock'!$H$41*('Employment Shock'!AK$16/100)</f>
        <v>0</v>
      </c>
      <c r="N141" s="96">
        <f>'Employment Shock'!$H$41*('Employment Shock'!AL$16/100)</f>
        <v>0</v>
      </c>
      <c r="O141" s="96">
        <f>'Employment Shock'!$H$41*('Employment Shock'!AM$16/100)</f>
        <v>0</v>
      </c>
      <c r="P141" s="96">
        <f>'Employment Shock'!$H$41*('Employment Shock'!AN$16/100)</f>
        <v>0</v>
      </c>
      <c r="Q141" s="96">
        <f>'Employment Shock'!$H$41*('Employment Shock'!AO$16/100)</f>
        <v>0</v>
      </c>
      <c r="R141" s="96">
        <f>'Employment Shock'!$H$41*('Employment Shock'!AP$16/100)</f>
        <v>0</v>
      </c>
      <c r="S141" s="96">
        <f>'Employment Shock'!$H$41*('Employment Shock'!AQ$16/100)</f>
        <v>0</v>
      </c>
      <c r="T141" s="96">
        <f>'Employment Shock'!$H$41*('Employment Shock'!AR$16/100)</f>
        <v>0</v>
      </c>
      <c r="U141" s="96">
        <f>'Employment Shock'!$H$41*('Employment Shock'!AS$16/100)</f>
        <v>0</v>
      </c>
      <c r="V141" s="96">
        <f>'Employment Shock'!$H$41*('Employment Shock'!AT$16/100)</f>
        <v>0</v>
      </c>
      <c r="W141" s="96">
        <f>'Employment Shock'!$H$41*('Employment Shock'!AU$16/100)</f>
        <v>0</v>
      </c>
      <c r="X141" s="48"/>
      <c r="Z141" s="51"/>
      <c r="AA141" s="92" t="s">
        <v>13</v>
      </c>
      <c r="AB141" s="148">
        <f t="shared" si="21"/>
        <v>0</v>
      </c>
      <c r="AC141" s="96">
        <f>'Employment Shock'!$Q$41*('Employment Shock'!AC$16/100)</f>
        <v>0</v>
      </c>
      <c r="AD141" s="96">
        <f>'Employment Shock'!$Q$41*('Employment Shock'!AD$16/100)</f>
        <v>0</v>
      </c>
      <c r="AE141" s="96">
        <f>'Employment Shock'!$Q$41*('Employment Shock'!AE$16/100)</f>
        <v>0</v>
      </c>
      <c r="AF141" s="96">
        <f>'Employment Shock'!$Q$41*('Employment Shock'!AF$16/100)</f>
        <v>0</v>
      </c>
      <c r="AG141" s="96">
        <f>'Employment Shock'!$Q$41*('Employment Shock'!AG$16/100)</f>
        <v>0</v>
      </c>
      <c r="AH141" s="96">
        <f>'Employment Shock'!$Q$41*('Employment Shock'!AH$16/100)</f>
        <v>0</v>
      </c>
      <c r="AI141" s="96">
        <f>'Employment Shock'!$Q$41*('Employment Shock'!AI$16/100)</f>
        <v>0</v>
      </c>
      <c r="AJ141" s="96">
        <f>'Employment Shock'!$Q$41*('Employment Shock'!AJ$16/100)</f>
        <v>0</v>
      </c>
      <c r="AK141" s="96">
        <f>'Employment Shock'!$Q$41*('Employment Shock'!AK$16/100)</f>
        <v>0</v>
      </c>
      <c r="AL141" s="96">
        <f>'Employment Shock'!$Q$41*('Employment Shock'!AL$16/100)</f>
        <v>0</v>
      </c>
      <c r="AM141" s="96">
        <f>'Employment Shock'!$Q$41*('Employment Shock'!AM$16/100)</f>
        <v>0</v>
      </c>
      <c r="AN141" s="96">
        <f>'Employment Shock'!$Q$41*('Employment Shock'!AN$16/100)</f>
        <v>0</v>
      </c>
      <c r="AO141" s="96">
        <f>'Employment Shock'!$Q$41*('Employment Shock'!AO$16/100)</f>
        <v>0</v>
      </c>
      <c r="AP141" s="96">
        <f>'Employment Shock'!$Q$41*('Employment Shock'!AP$16/100)</f>
        <v>0</v>
      </c>
      <c r="AQ141" s="96">
        <f>'Employment Shock'!$Q$41*('Employment Shock'!AQ$16/100)</f>
        <v>0</v>
      </c>
      <c r="AR141" s="96">
        <f>'Employment Shock'!$Q$41*('Employment Shock'!AR$16/100)</f>
        <v>0</v>
      </c>
      <c r="AS141" s="96">
        <f>'Employment Shock'!$Q$41*('Employment Shock'!AS$16/100)</f>
        <v>0</v>
      </c>
      <c r="AT141" s="96">
        <f>'Employment Shock'!$Q$41*('Employment Shock'!AT$16/100)</f>
        <v>0</v>
      </c>
      <c r="AU141" s="96">
        <f>'Employment Shock'!$Q$41*('Employment Shock'!AU$16/100)</f>
        <v>0</v>
      </c>
      <c r="AV141" s="48"/>
    </row>
    <row r="142" spans="2:48" x14ac:dyDescent="0.25">
      <c r="B142" s="51"/>
      <c r="C142" s="92" t="s">
        <v>14</v>
      </c>
      <c r="D142" s="112"/>
      <c r="E142" s="108"/>
      <c r="F142" s="108"/>
      <c r="G142" s="108"/>
      <c r="H142" s="108"/>
      <c r="I142" s="108"/>
      <c r="J142" s="108"/>
      <c r="K142" s="108"/>
      <c r="L142" s="108"/>
      <c r="M142" s="108"/>
      <c r="N142" s="108"/>
      <c r="O142" s="108"/>
      <c r="P142" s="108"/>
      <c r="Q142" s="108"/>
      <c r="R142" s="108"/>
      <c r="S142" s="108"/>
      <c r="T142" s="108"/>
      <c r="U142" s="108"/>
      <c r="V142" s="108"/>
      <c r="W142" s="108"/>
      <c r="X142" s="48"/>
      <c r="Z142" s="51"/>
      <c r="AA142" s="92" t="s">
        <v>14</v>
      </c>
      <c r="AB142" s="147"/>
      <c r="AC142" s="89"/>
      <c r="AD142" s="89"/>
      <c r="AE142" s="89"/>
      <c r="AF142" s="89"/>
      <c r="AG142" s="89"/>
      <c r="AH142" s="89"/>
      <c r="AI142" s="89"/>
      <c r="AJ142" s="89"/>
      <c r="AK142" s="89"/>
      <c r="AL142" s="89"/>
      <c r="AM142" s="89"/>
      <c r="AN142" s="89"/>
      <c r="AO142" s="89"/>
      <c r="AP142" s="89"/>
      <c r="AQ142" s="89"/>
      <c r="AR142" s="89"/>
      <c r="AS142" s="89"/>
      <c r="AT142" s="89"/>
      <c r="AU142" s="89"/>
      <c r="AV142" s="48"/>
    </row>
    <row r="143" spans="2:48" x14ac:dyDescent="0.25">
      <c r="B143" s="51"/>
      <c r="C143" s="92" t="s">
        <v>15</v>
      </c>
      <c r="D143" s="112"/>
      <c r="E143" s="108"/>
      <c r="F143" s="108"/>
      <c r="G143" s="108"/>
      <c r="H143" s="108"/>
      <c r="I143" s="108"/>
      <c r="J143" s="108"/>
      <c r="K143" s="108"/>
      <c r="L143" s="108"/>
      <c r="M143" s="108"/>
      <c r="N143" s="108"/>
      <c r="O143" s="108"/>
      <c r="P143" s="108"/>
      <c r="Q143" s="108"/>
      <c r="R143" s="108"/>
      <c r="S143" s="108"/>
      <c r="T143" s="108"/>
      <c r="U143" s="108"/>
      <c r="V143" s="108"/>
      <c r="W143" s="108"/>
      <c r="X143" s="48"/>
      <c r="Z143" s="51"/>
      <c r="AA143" s="92" t="s">
        <v>15</v>
      </c>
      <c r="AB143" s="147"/>
      <c r="AC143" s="89"/>
      <c r="AD143" s="89"/>
      <c r="AE143" s="89"/>
      <c r="AF143" s="89"/>
      <c r="AG143" s="89"/>
      <c r="AH143" s="89"/>
      <c r="AI143" s="89"/>
      <c r="AJ143" s="89"/>
      <c r="AK143" s="89"/>
      <c r="AL143" s="89"/>
      <c r="AM143" s="89"/>
      <c r="AN143" s="89"/>
      <c r="AO143" s="89"/>
      <c r="AP143" s="89"/>
      <c r="AQ143" s="89"/>
      <c r="AR143" s="89"/>
      <c r="AS143" s="89"/>
      <c r="AT143" s="89"/>
      <c r="AU143" s="89"/>
      <c r="AV143" s="48"/>
    </row>
    <row r="144" spans="2:48" x14ac:dyDescent="0.25">
      <c r="B144" s="51"/>
      <c r="C144" s="92" t="s">
        <v>16</v>
      </c>
      <c r="D144" s="112"/>
      <c r="E144" s="108"/>
      <c r="F144" s="108"/>
      <c r="G144" s="108"/>
      <c r="H144" s="108"/>
      <c r="I144" s="108"/>
      <c r="J144" s="108"/>
      <c r="K144" s="108"/>
      <c r="L144" s="108"/>
      <c r="M144" s="108"/>
      <c r="N144" s="108"/>
      <c r="O144" s="108"/>
      <c r="P144" s="108"/>
      <c r="Q144" s="108"/>
      <c r="R144" s="108"/>
      <c r="S144" s="108"/>
      <c r="T144" s="108"/>
      <c r="U144" s="108"/>
      <c r="V144" s="108"/>
      <c r="W144" s="108"/>
      <c r="X144" s="48"/>
      <c r="Z144" s="51"/>
      <c r="AA144" s="92" t="s">
        <v>16</v>
      </c>
      <c r="AB144" s="147"/>
      <c r="AC144" s="89"/>
      <c r="AD144" s="89"/>
      <c r="AE144" s="89"/>
      <c r="AF144" s="89"/>
      <c r="AG144" s="89"/>
      <c r="AH144" s="89"/>
      <c r="AI144" s="89"/>
      <c r="AJ144" s="89"/>
      <c r="AK144" s="89"/>
      <c r="AL144" s="89"/>
      <c r="AM144" s="89"/>
      <c r="AN144" s="89"/>
      <c r="AO144" s="89"/>
      <c r="AP144" s="89"/>
      <c r="AQ144" s="89"/>
      <c r="AR144" s="89"/>
      <c r="AS144" s="89"/>
      <c r="AT144" s="89"/>
      <c r="AU144" s="89"/>
      <c r="AV144" s="48"/>
    </row>
    <row r="145" spans="2:48" x14ac:dyDescent="0.25">
      <c r="B145" s="51"/>
      <c r="C145" s="92" t="s">
        <v>17</v>
      </c>
      <c r="D145" s="112"/>
      <c r="E145" s="108"/>
      <c r="F145" s="108"/>
      <c r="G145" s="108"/>
      <c r="H145" s="108"/>
      <c r="I145" s="108"/>
      <c r="J145" s="108"/>
      <c r="K145" s="108"/>
      <c r="L145" s="108"/>
      <c r="M145" s="108"/>
      <c r="N145" s="108"/>
      <c r="O145" s="108"/>
      <c r="P145" s="108"/>
      <c r="Q145" s="108"/>
      <c r="R145" s="108"/>
      <c r="S145" s="108"/>
      <c r="T145" s="108"/>
      <c r="U145" s="108"/>
      <c r="V145" s="108"/>
      <c r="W145" s="108"/>
      <c r="X145" s="48"/>
      <c r="Z145" s="51"/>
      <c r="AA145" s="92" t="s">
        <v>17</v>
      </c>
      <c r="AB145" s="147"/>
      <c r="AC145" s="89"/>
      <c r="AD145" s="89"/>
      <c r="AE145" s="89"/>
      <c r="AF145" s="89"/>
      <c r="AG145" s="89"/>
      <c r="AH145" s="89"/>
      <c r="AI145" s="89"/>
      <c r="AJ145" s="89"/>
      <c r="AK145" s="89"/>
      <c r="AL145" s="89"/>
      <c r="AM145" s="89"/>
      <c r="AN145" s="89"/>
      <c r="AO145" s="89"/>
      <c r="AP145" s="89"/>
      <c r="AQ145" s="89"/>
      <c r="AR145" s="89"/>
      <c r="AS145" s="89"/>
      <c r="AT145" s="89"/>
      <c r="AU145" s="89"/>
      <c r="AV145" s="48"/>
    </row>
    <row r="146" spans="2:48" x14ac:dyDescent="0.25">
      <c r="B146" s="51"/>
      <c r="C146" s="92" t="s">
        <v>18</v>
      </c>
      <c r="D146" s="112"/>
      <c r="E146" s="108"/>
      <c r="F146" s="108"/>
      <c r="G146" s="108"/>
      <c r="H146" s="108"/>
      <c r="I146" s="108"/>
      <c r="J146" s="108"/>
      <c r="K146" s="108"/>
      <c r="L146" s="108"/>
      <c r="M146" s="108"/>
      <c r="N146" s="108"/>
      <c r="O146" s="108"/>
      <c r="P146" s="108"/>
      <c r="Q146" s="108"/>
      <c r="R146" s="108"/>
      <c r="S146" s="108"/>
      <c r="T146" s="108"/>
      <c r="U146" s="108"/>
      <c r="V146" s="108"/>
      <c r="W146" s="108"/>
      <c r="X146" s="48"/>
      <c r="Z146" s="51"/>
      <c r="AA146" s="92" t="s">
        <v>18</v>
      </c>
      <c r="AB146" s="147"/>
      <c r="AC146" s="89"/>
      <c r="AD146" s="89"/>
      <c r="AE146" s="89"/>
      <c r="AF146" s="89"/>
      <c r="AG146" s="89"/>
      <c r="AH146" s="89"/>
      <c r="AI146" s="89"/>
      <c r="AJ146" s="89"/>
      <c r="AK146" s="89"/>
      <c r="AL146" s="89"/>
      <c r="AM146" s="89"/>
      <c r="AN146" s="89"/>
      <c r="AO146" s="89"/>
      <c r="AP146" s="89"/>
      <c r="AQ146" s="89"/>
      <c r="AR146" s="89"/>
      <c r="AS146" s="89"/>
      <c r="AT146" s="89"/>
      <c r="AU146" s="89"/>
      <c r="AV146" s="48"/>
    </row>
    <row r="147" spans="2:48" x14ac:dyDescent="0.25">
      <c r="B147" s="51"/>
      <c r="C147" s="93" t="s">
        <v>86</v>
      </c>
      <c r="D147" s="113"/>
      <c r="E147" s="108"/>
      <c r="F147" s="108"/>
      <c r="G147" s="108"/>
      <c r="H147" s="108"/>
      <c r="I147" s="108"/>
      <c r="J147" s="108"/>
      <c r="K147" s="108"/>
      <c r="L147" s="108"/>
      <c r="M147" s="108"/>
      <c r="N147" s="108"/>
      <c r="O147" s="108"/>
      <c r="P147" s="108"/>
      <c r="Q147" s="108"/>
      <c r="R147" s="108"/>
      <c r="S147" s="108"/>
      <c r="T147" s="108"/>
      <c r="U147" s="108"/>
      <c r="V147" s="108"/>
      <c r="W147" s="108"/>
      <c r="X147" s="90"/>
      <c r="Z147" s="51"/>
      <c r="AA147" s="93" t="s">
        <v>86</v>
      </c>
      <c r="AB147" s="149"/>
      <c r="AC147" s="89"/>
      <c r="AD147" s="89"/>
      <c r="AE147" s="89"/>
      <c r="AF147" s="89"/>
      <c r="AG147" s="89"/>
      <c r="AH147" s="89"/>
      <c r="AI147" s="89"/>
      <c r="AJ147" s="89"/>
      <c r="AK147" s="89"/>
      <c r="AL147" s="89"/>
      <c r="AM147" s="89"/>
      <c r="AN147" s="89"/>
      <c r="AO147" s="89"/>
      <c r="AP147" s="89"/>
      <c r="AQ147" s="89"/>
      <c r="AR147" s="89"/>
      <c r="AS147" s="89"/>
      <c r="AT147" s="89"/>
      <c r="AU147" s="89"/>
      <c r="AV147" s="90"/>
    </row>
    <row r="148" spans="2:48" x14ac:dyDescent="0.25">
      <c r="B148" s="51"/>
      <c r="C148" s="56" t="s">
        <v>93</v>
      </c>
      <c r="D148" s="114"/>
      <c r="E148" s="99">
        <f>SUM(E129:E147)</f>
        <v>0</v>
      </c>
      <c r="F148" s="99">
        <f t="shared" ref="F148:W148" si="22">SUM(F129:F147)</f>
        <v>0</v>
      </c>
      <c r="G148" s="99">
        <f t="shared" si="22"/>
        <v>0</v>
      </c>
      <c r="H148" s="99">
        <f t="shared" si="22"/>
        <v>0</v>
      </c>
      <c r="I148" s="99">
        <f t="shared" si="22"/>
        <v>0</v>
      </c>
      <c r="J148" s="99">
        <f t="shared" si="22"/>
        <v>0</v>
      </c>
      <c r="K148" s="99">
        <f t="shared" si="22"/>
        <v>0</v>
      </c>
      <c r="L148" s="99">
        <f t="shared" si="22"/>
        <v>0</v>
      </c>
      <c r="M148" s="99">
        <f t="shared" si="22"/>
        <v>0</v>
      </c>
      <c r="N148" s="99">
        <f t="shared" si="22"/>
        <v>0</v>
      </c>
      <c r="O148" s="99">
        <f t="shared" si="22"/>
        <v>0</v>
      </c>
      <c r="P148" s="99">
        <f t="shared" si="22"/>
        <v>0</v>
      </c>
      <c r="Q148" s="99">
        <f t="shared" si="22"/>
        <v>0</v>
      </c>
      <c r="R148" s="99">
        <f t="shared" si="22"/>
        <v>0</v>
      </c>
      <c r="S148" s="99">
        <f t="shared" si="22"/>
        <v>0</v>
      </c>
      <c r="T148" s="99">
        <f t="shared" si="22"/>
        <v>0</v>
      </c>
      <c r="U148" s="99">
        <f t="shared" si="22"/>
        <v>0</v>
      </c>
      <c r="V148" s="99">
        <f t="shared" si="22"/>
        <v>0</v>
      </c>
      <c r="W148" s="99">
        <f t="shared" si="22"/>
        <v>0</v>
      </c>
      <c r="X148" s="115">
        <f>SUM(E148:W148)</f>
        <v>0</v>
      </c>
      <c r="Z148" s="51"/>
      <c r="AA148" s="56" t="s">
        <v>93</v>
      </c>
      <c r="AB148" s="150"/>
      <c r="AC148" s="98">
        <f>SUM(AC129:AC147)</f>
        <v>0</v>
      </c>
      <c r="AD148" s="98">
        <f t="shared" ref="AD148:AU148" si="23">SUM(AD129:AD147)</f>
        <v>0</v>
      </c>
      <c r="AE148" s="98">
        <f t="shared" si="23"/>
        <v>0</v>
      </c>
      <c r="AF148" s="98">
        <f t="shared" si="23"/>
        <v>0</v>
      </c>
      <c r="AG148" s="98">
        <f t="shared" si="23"/>
        <v>0</v>
      </c>
      <c r="AH148" s="98">
        <f t="shared" si="23"/>
        <v>0</v>
      </c>
      <c r="AI148" s="98">
        <f t="shared" si="23"/>
        <v>0</v>
      </c>
      <c r="AJ148" s="98">
        <f t="shared" si="23"/>
        <v>0</v>
      </c>
      <c r="AK148" s="98">
        <f t="shared" si="23"/>
        <v>0</v>
      </c>
      <c r="AL148" s="98">
        <f t="shared" si="23"/>
        <v>0</v>
      </c>
      <c r="AM148" s="98">
        <f t="shared" si="23"/>
        <v>0</v>
      </c>
      <c r="AN148" s="98">
        <f t="shared" si="23"/>
        <v>0</v>
      </c>
      <c r="AO148" s="98">
        <f t="shared" si="23"/>
        <v>0</v>
      </c>
      <c r="AP148" s="98">
        <f t="shared" si="23"/>
        <v>0</v>
      </c>
      <c r="AQ148" s="98">
        <f t="shared" si="23"/>
        <v>0</v>
      </c>
      <c r="AR148" s="98">
        <f t="shared" si="23"/>
        <v>0</v>
      </c>
      <c r="AS148" s="98">
        <f t="shared" si="23"/>
        <v>0</v>
      </c>
      <c r="AT148" s="98">
        <f t="shared" si="23"/>
        <v>0</v>
      </c>
      <c r="AU148" s="98">
        <f t="shared" si="23"/>
        <v>0</v>
      </c>
      <c r="AV148" s="48">
        <f>SUM(AC148:AU148)</f>
        <v>0</v>
      </c>
    </row>
    <row r="149" spans="2:48" ht="15.75" thickBot="1" x14ac:dyDescent="0.3">
      <c r="B149" s="58"/>
      <c r="C149" s="59"/>
      <c r="D149" s="59"/>
      <c r="E149" s="59"/>
      <c r="F149" s="59"/>
      <c r="G149" s="59"/>
      <c r="H149" s="59"/>
      <c r="I149" s="59"/>
      <c r="J149" s="59"/>
      <c r="K149" s="59"/>
      <c r="L149" s="59"/>
      <c r="M149" s="59"/>
      <c r="N149" s="59"/>
      <c r="O149" s="59"/>
      <c r="P149" s="59"/>
      <c r="Q149" s="59"/>
      <c r="R149" s="59"/>
      <c r="S149" s="59"/>
      <c r="T149" s="59"/>
      <c r="U149" s="59"/>
      <c r="V149" s="59"/>
      <c r="W149" s="59"/>
      <c r="X149" s="60"/>
      <c r="Z149" s="58"/>
      <c r="AA149" s="59"/>
      <c r="AB149" s="151"/>
      <c r="AC149" s="59"/>
      <c r="AD149" s="59"/>
      <c r="AE149" s="59"/>
      <c r="AF149" s="59"/>
      <c r="AG149" s="59"/>
      <c r="AH149" s="59"/>
      <c r="AI149" s="59"/>
      <c r="AJ149" s="59"/>
      <c r="AK149" s="59"/>
      <c r="AL149" s="59"/>
      <c r="AM149" s="59"/>
      <c r="AN149" s="59"/>
      <c r="AO149" s="59"/>
      <c r="AP149" s="59"/>
      <c r="AQ149" s="59"/>
      <c r="AR149" s="59"/>
      <c r="AS149" s="59"/>
      <c r="AT149" s="59"/>
      <c r="AU149" s="59"/>
      <c r="AV149" s="60"/>
    </row>
    <row r="151" spans="2:48" ht="15.75" thickBot="1" x14ac:dyDescent="0.3">
      <c r="C151" s="47">
        <v>20452049</v>
      </c>
      <c r="AA151" s="47">
        <f>C151</f>
        <v>20452049</v>
      </c>
    </row>
    <row r="152" spans="2:48" x14ac:dyDescent="0.25">
      <c r="B152" s="75"/>
      <c r="C152" s="67"/>
      <c r="D152" s="67"/>
      <c r="E152" s="45"/>
      <c r="F152" s="45"/>
      <c r="G152" s="45"/>
      <c r="H152" s="45"/>
      <c r="I152" s="45"/>
      <c r="J152" s="45"/>
      <c r="K152" s="45"/>
      <c r="L152" s="45"/>
      <c r="M152" s="45"/>
      <c r="N152" s="45"/>
      <c r="O152" s="45"/>
      <c r="P152" s="45"/>
      <c r="Q152" s="45"/>
      <c r="R152" s="45"/>
      <c r="S152" s="45"/>
      <c r="T152" s="45"/>
      <c r="U152" s="45"/>
      <c r="V152" s="45"/>
      <c r="W152" s="45"/>
      <c r="X152" s="46"/>
      <c r="Z152" s="75"/>
      <c r="AA152" s="67"/>
      <c r="AB152" s="144"/>
      <c r="AC152" s="45"/>
      <c r="AD152" s="45"/>
      <c r="AE152" s="45"/>
      <c r="AF152" s="45"/>
      <c r="AG152" s="45"/>
      <c r="AH152" s="45"/>
      <c r="AI152" s="45"/>
      <c r="AJ152" s="45"/>
      <c r="AK152" s="45"/>
      <c r="AL152" s="45"/>
      <c r="AM152" s="45"/>
      <c r="AN152" s="45"/>
      <c r="AO152" s="45"/>
      <c r="AP152" s="45"/>
      <c r="AQ152" s="45"/>
      <c r="AR152" s="45"/>
      <c r="AS152" s="45"/>
      <c r="AT152" s="45"/>
      <c r="AU152" s="45"/>
      <c r="AV152" s="46"/>
    </row>
    <row r="153" spans="2:48" x14ac:dyDescent="0.25">
      <c r="B153" s="51"/>
      <c r="C153" s="110" t="s">
        <v>0</v>
      </c>
      <c r="D153" s="95" t="s">
        <v>20</v>
      </c>
      <c r="E153" s="92" t="s">
        <v>1</v>
      </c>
      <c r="F153" s="92" t="s">
        <v>2</v>
      </c>
      <c r="G153" s="92" t="s">
        <v>3</v>
      </c>
      <c r="H153" s="92" t="s">
        <v>4</v>
      </c>
      <c r="I153" s="92" t="s">
        <v>5</v>
      </c>
      <c r="J153" s="92" t="s">
        <v>6</v>
      </c>
      <c r="K153" s="92" t="s">
        <v>7</v>
      </c>
      <c r="L153" s="92" t="s">
        <v>8</v>
      </c>
      <c r="M153" s="92" t="s">
        <v>9</v>
      </c>
      <c r="N153" s="92" t="s">
        <v>10</v>
      </c>
      <c r="O153" s="92" t="s">
        <v>11</v>
      </c>
      <c r="P153" s="92" t="s">
        <v>12</v>
      </c>
      <c r="Q153" s="92" t="s">
        <v>13</v>
      </c>
      <c r="R153" s="92" t="s">
        <v>14</v>
      </c>
      <c r="S153" s="92" t="s">
        <v>15</v>
      </c>
      <c r="T153" s="92" t="s">
        <v>16</v>
      </c>
      <c r="U153" s="92" t="s">
        <v>17</v>
      </c>
      <c r="V153" s="92" t="s">
        <v>18</v>
      </c>
      <c r="W153" s="93" t="s">
        <v>85</v>
      </c>
      <c r="X153" s="90"/>
      <c r="Z153" s="51"/>
      <c r="AA153" s="110" t="s">
        <v>21</v>
      </c>
      <c r="AB153" s="145" t="s">
        <v>20</v>
      </c>
      <c r="AC153" s="92" t="s">
        <v>1</v>
      </c>
      <c r="AD153" s="92" t="s">
        <v>2</v>
      </c>
      <c r="AE153" s="92" t="s">
        <v>3</v>
      </c>
      <c r="AF153" s="92" t="s">
        <v>4</v>
      </c>
      <c r="AG153" s="92" t="s">
        <v>5</v>
      </c>
      <c r="AH153" s="92" t="s">
        <v>6</v>
      </c>
      <c r="AI153" s="92" t="s">
        <v>7</v>
      </c>
      <c r="AJ153" s="92" t="s">
        <v>8</v>
      </c>
      <c r="AK153" s="92" t="s">
        <v>9</v>
      </c>
      <c r="AL153" s="92" t="s">
        <v>10</v>
      </c>
      <c r="AM153" s="92" t="s">
        <v>11</v>
      </c>
      <c r="AN153" s="92" t="s">
        <v>12</v>
      </c>
      <c r="AO153" s="92" t="s">
        <v>13</v>
      </c>
      <c r="AP153" s="92" t="s">
        <v>14</v>
      </c>
      <c r="AQ153" s="92" t="s">
        <v>15</v>
      </c>
      <c r="AR153" s="92" t="s">
        <v>16</v>
      </c>
      <c r="AS153" s="92" t="s">
        <v>17</v>
      </c>
      <c r="AT153" s="92" t="s">
        <v>18</v>
      </c>
      <c r="AU153" s="93" t="s">
        <v>85</v>
      </c>
      <c r="AV153" s="90"/>
    </row>
    <row r="154" spans="2:48" x14ac:dyDescent="0.25">
      <c r="B154" s="51"/>
      <c r="C154" s="91" t="s">
        <v>1</v>
      </c>
      <c r="D154" s="91"/>
      <c r="E154" s="89"/>
      <c r="F154" s="89"/>
      <c r="G154" s="89"/>
      <c r="H154" s="89"/>
      <c r="I154" s="89"/>
      <c r="J154" s="89"/>
      <c r="K154" s="89"/>
      <c r="L154" s="89"/>
      <c r="M154" s="89"/>
      <c r="N154" s="89"/>
      <c r="O154" s="89"/>
      <c r="P154" s="89"/>
      <c r="Q154" s="89"/>
      <c r="R154" s="89"/>
      <c r="S154" s="89"/>
      <c r="T154" s="89"/>
      <c r="U154" s="89"/>
      <c r="V154" s="89"/>
      <c r="W154" s="89"/>
      <c r="X154" s="90"/>
      <c r="Z154" s="51"/>
      <c r="AA154" s="91" t="s">
        <v>1</v>
      </c>
      <c r="AB154" s="146"/>
      <c r="AC154" s="89"/>
      <c r="AD154" s="89"/>
      <c r="AE154" s="89"/>
      <c r="AF154" s="89"/>
      <c r="AG154" s="89"/>
      <c r="AH154" s="89"/>
      <c r="AI154" s="89"/>
      <c r="AJ154" s="89"/>
      <c r="AK154" s="89"/>
      <c r="AL154" s="89"/>
      <c r="AM154" s="89"/>
      <c r="AN154" s="89"/>
      <c r="AO154" s="89"/>
      <c r="AP154" s="89"/>
      <c r="AQ154" s="89"/>
      <c r="AR154" s="89"/>
      <c r="AS154" s="89"/>
      <c r="AT154" s="89"/>
      <c r="AU154" s="89"/>
      <c r="AV154" s="90"/>
    </row>
    <row r="155" spans="2:48" x14ac:dyDescent="0.25">
      <c r="B155" s="51"/>
      <c r="C155" s="92" t="s">
        <v>2</v>
      </c>
      <c r="D155" s="92"/>
      <c r="E155" s="89"/>
      <c r="F155" s="89"/>
      <c r="G155" s="89"/>
      <c r="H155" s="89"/>
      <c r="I155" s="89"/>
      <c r="J155" s="89"/>
      <c r="K155" s="89"/>
      <c r="L155" s="89"/>
      <c r="M155" s="89"/>
      <c r="N155" s="89"/>
      <c r="O155" s="89"/>
      <c r="P155" s="89"/>
      <c r="Q155" s="89"/>
      <c r="R155" s="89"/>
      <c r="S155" s="89"/>
      <c r="T155" s="89"/>
      <c r="U155" s="89"/>
      <c r="V155" s="89"/>
      <c r="W155" s="89"/>
      <c r="X155" s="48"/>
      <c r="Z155" s="51"/>
      <c r="AA155" s="92" t="s">
        <v>2</v>
      </c>
      <c r="AB155" s="147"/>
      <c r="AC155" s="89"/>
      <c r="AD155" s="89"/>
      <c r="AE155" s="89"/>
      <c r="AF155" s="89"/>
      <c r="AG155" s="89"/>
      <c r="AH155" s="89"/>
      <c r="AI155" s="89"/>
      <c r="AJ155" s="89"/>
      <c r="AK155" s="89"/>
      <c r="AL155" s="89"/>
      <c r="AM155" s="89"/>
      <c r="AN155" s="89"/>
      <c r="AO155" s="89"/>
      <c r="AP155" s="89"/>
      <c r="AQ155" s="89"/>
      <c r="AR155" s="89"/>
      <c r="AS155" s="89"/>
      <c r="AT155" s="89"/>
      <c r="AU155" s="89"/>
      <c r="AV155" s="48"/>
    </row>
    <row r="156" spans="2:48" x14ac:dyDescent="0.25">
      <c r="B156" s="51"/>
      <c r="C156" s="92" t="s">
        <v>3</v>
      </c>
      <c r="D156" s="92"/>
      <c r="E156" s="89"/>
      <c r="F156" s="89"/>
      <c r="G156" s="89"/>
      <c r="H156" s="89"/>
      <c r="I156" s="89"/>
      <c r="J156" s="89"/>
      <c r="K156" s="89"/>
      <c r="L156" s="89"/>
      <c r="M156" s="89"/>
      <c r="N156" s="89"/>
      <c r="O156" s="89"/>
      <c r="P156" s="89"/>
      <c r="Q156" s="89"/>
      <c r="R156" s="89"/>
      <c r="S156" s="89"/>
      <c r="T156" s="89"/>
      <c r="U156" s="89"/>
      <c r="V156" s="89"/>
      <c r="W156" s="89"/>
      <c r="X156" s="48"/>
      <c r="Z156" s="51"/>
      <c r="AA156" s="92" t="s">
        <v>3</v>
      </c>
      <c r="AB156" s="147"/>
      <c r="AC156" s="89"/>
      <c r="AD156" s="89"/>
      <c r="AE156" s="89"/>
      <c r="AF156" s="89"/>
      <c r="AG156" s="89"/>
      <c r="AH156" s="89"/>
      <c r="AI156" s="89"/>
      <c r="AJ156" s="89"/>
      <c r="AK156" s="89"/>
      <c r="AL156" s="89"/>
      <c r="AM156" s="89"/>
      <c r="AN156" s="89"/>
      <c r="AO156" s="89"/>
      <c r="AP156" s="89"/>
      <c r="AQ156" s="89"/>
      <c r="AR156" s="89"/>
      <c r="AS156" s="89"/>
      <c r="AT156" s="89"/>
      <c r="AU156" s="89"/>
      <c r="AV156" s="48"/>
    </row>
    <row r="157" spans="2:48" x14ac:dyDescent="0.25">
      <c r="B157" s="51"/>
      <c r="C157" s="92" t="s">
        <v>4</v>
      </c>
      <c r="D157" s="111">
        <f t="shared" ref="D157:D166" si="24">SUM(E157:W157)</f>
        <v>0</v>
      </c>
      <c r="E157" s="96">
        <f>'Employment Shock'!$I$32*('Employment Shock'!AC$7/100)</f>
        <v>0</v>
      </c>
      <c r="F157" s="96">
        <f>'Employment Shock'!$I$32*('Employment Shock'!AD$7/100)</f>
        <v>0</v>
      </c>
      <c r="G157" s="96">
        <f>'Employment Shock'!$I$32*('Employment Shock'!AE$7/100)</f>
        <v>0</v>
      </c>
      <c r="H157" s="96">
        <f>'Employment Shock'!$I$32*('Employment Shock'!AF$7/100)</f>
        <v>0</v>
      </c>
      <c r="I157" s="96">
        <f>'Employment Shock'!$I$32*('Employment Shock'!AG$7/100)</f>
        <v>0</v>
      </c>
      <c r="J157" s="96">
        <f>'Employment Shock'!$I$32*('Employment Shock'!AH$7/100)</f>
        <v>0</v>
      </c>
      <c r="K157" s="96">
        <f>'Employment Shock'!$I$32*('Employment Shock'!AI$7/100)</f>
        <v>0</v>
      </c>
      <c r="L157" s="96">
        <f>'Employment Shock'!$I$32*('Employment Shock'!AJ$7/100)</f>
        <v>0</v>
      </c>
      <c r="M157" s="96">
        <f>'Employment Shock'!$I$32*('Employment Shock'!AK$7/100)</f>
        <v>0</v>
      </c>
      <c r="N157" s="96">
        <f>'Employment Shock'!$I$32*('Employment Shock'!AL$7/100)</f>
        <v>0</v>
      </c>
      <c r="O157" s="96">
        <f>'Employment Shock'!$I$32*('Employment Shock'!AM$7/100)</f>
        <v>0</v>
      </c>
      <c r="P157" s="96">
        <f>'Employment Shock'!$I$32*('Employment Shock'!AN$7/100)</f>
        <v>0</v>
      </c>
      <c r="Q157" s="96">
        <f>'Employment Shock'!$I$32*('Employment Shock'!AO$7/100)</f>
        <v>0</v>
      </c>
      <c r="R157" s="96">
        <f>'Employment Shock'!$I$32*('Employment Shock'!AP$7/100)</f>
        <v>0</v>
      </c>
      <c r="S157" s="96">
        <f>'Employment Shock'!$I$32*('Employment Shock'!AQ$7/100)</f>
        <v>0</v>
      </c>
      <c r="T157" s="96">
        <f>'Employment Shock'!$I$32*('Employment Shock'!AR$7/100)</f>
        <v>0</v>
      </c>
      <c r="U157" s="96">
        <f>'Employment Shock'!$I$32*('Employment Shock'!AS$7/100)</f>
        <v>0</v>
      </c>
      <c r="V157" s="96">
        <f>'Employment Shock'!$I$32*('Employment Shock'!AT$7/100)</f>
        <v>0</v>
      </c>
      <c r="W157" s="96">
        <f>'Employment Shock'!$I$32*('Employment Shock'!AU$7/100)</f>
        <v>0</v>
      </c>
      <c r="X157" s="48"/>
      <c r="Z157" s="51"/>
      <c r="AA157" s="92" t="s">
        <v>4</v>
      </c>
      <c r="AB157" s="148">
        <f t="shared" ref="AB157:AB166" si="25">SUM(AC157:AU157)</f>
        <v>0</v>
      </c>
      <c r="AC157" s="96">
        <f>'Employment Shock'!$R$32*('Employment Shock'!AC$7/100)</f>
        <v>0</v>
      </c>
      <c r="AD157" s="96">
        <f>'Employment Shock'!$R$32*('Employment Shock'!AD$7/100)</f>
        <v>0</v>
      </c>
      <c r="AE157" s="96">
        <f>'Employment Shock'!$R$32*('Employment Shock'!AE$7/100)</f>
        <v>0</v>
      </c>
      <c r="AF157" s="96">
        <f>'Employment Shock'!$R$32*('Employment Shock'!AF$7/100)</f>
        <v>0</v>
      </c>
      <c r="AG157" s="96">
        <f>'Employment Shock'!$R$32*('Employment Shock'!AG$7/100)</f>
        <v>0</v>
      </c>
      <c r="AH157" s="96">
        <f>'Employment Shock'!$R$32*('Employment Shock'!AH$7/100)</f>
        <v>0</v>
      </c>
      <c r="AI157" s="96">
        <f>'Employment Shock'!$R$32*('Employment Shock'!AI$7/100)</f>
        <v>0</v>
      </c>
      <c r="AJ157" s="96">
        <f>'Employment Shock'!$R$32*('Employment Shock'!AJ$7/100)</f>
        <v>0</v>
      </c>
      <c r="AK157" s="96">
        <f>'Employment Shock'!$R$32*('Employment Shock'!AK$7/100)</f>
        <v>0</v>
      </c>
      <c r="AL157" s="96">
        <f>'Employment Shock'!$R$32*('Employment Shock'!AL$7/100)</f>
        <v>0</v>
      </c>
      <c r="AM157" s="96">
        <f>'Employment Shock'!$R$32*('Employment Shock'!AM$7/100)</f>
        <v>0</v>
      </c>
      <c r="AN157" s="96">
        <f>'Employment Shock'!$R$32*('Employment Shock'!AN$7/100)</f>
        <v>0</v>
      </c>
      <c r="AO157" s="96">
        <f>'Employment Shock'!$R$32*('Employment Shock'!AO$7/100)</f>
        <v>0</v>
      </c>
      <c r="AP157" s="96">
        <f>'Employment Shock'!$R$32*('Employment Shock'!AP$7/100)</f>
        <v>0</v>
      </c>
      <c r="AQ157" s="96">
        <f>'Employment Shock'!$R$32*('Employment Shock'!AQ$7/100)</f>
        <v>0</v>
      </c>
      <c r="AR157" s="96">
        <f>'Employment Shock'!$R$32*('Employment Shock'!AR$7/100)</f>
        <v>0</v>
      </c>
      <c r="AS157" s="96">
        <f>'Employment Shock'!$R$32*('Employment Shock'!AS$7/100)</f>
        <v>0</v>
      </c>
      <c r="AT157" s="96">
        <f>'Employment Shock'!$R$32*('Employment Shock'!AT$7/100)</f>
        <v>0</v>
      </c>
      <c r="AU157" s="96">
        <f>'Employment Shock'!$R$32*('Employment Shock'!AU$7/100)</f>
        <v>0</v>
      </c>
      <c r="AV157" s="48"/>
    </row>
    <row r="158" spans="2:48" x14ac:dyDescent="0.25">
      <c r="B158" s="51"/>
      <c r="C158" s="92" t="s">
        <v>5</v>
      </c>
      <c r="D158" s="111">
        <f t="shared" si="24"/>
        <v>0</v>
      </c>
      <c r="E158" s="96">
        <f>'Employment Shock'!$I$33*('Employment Shock'!AC$8/100)</f>
        <v>0</v>
      </c>
      <c r="F158" s="96">
        <f>'Employment Shock'!$I$33*('Employment Shock'!AD$8/100)</f>
        <v>0</v>
      </c>
      <c r="G158" s="96">
        <f>'Employment Shock'!$I$33*('Employment Shock'!AE$8/100)</f>
        <v>0</v>
      </c>
      <c r="H158" s="96">
        <f>'Employment Shock'!$I$33*('Employment Shock'!AF$8/100)</f>
        <v>0</v>
      </c>
      <c r="I158" s="96">
        <f>'Employment Shock'!$I$33*('Employment Shock'!AG$8/100)</f>
        <v>0</v>
      </c>
      <c r="J158" s="96">
        <f>'Employment Shock'!$I$33*('Employment Shock'!AH$8/100)</f>
        <v>0</v>
      </c>
      <c r="K158" s="96">
        <f>'Employment Shock'!$I$33*('Employment Shock'!AI$8/100)</f>
        <v>0</v>
      </c>
      <c r="L158" s="96">
        <f>'Employment Shock'!$I$33*('Employment Shock'!AJ$8/100)</f>
        <v>0</v>
      </c>
      <c r="M158" s="96">
        <f>'Employment Shock'!$I$33*('Employment Shock'!AK$8/100)</f>
        <v>0</v>
      </c>
      <c r="N158" s="96">
        <f>'Employment Shock'!$I$33*('Employment Shock'!AL$8/100)</f>
        <v>0</v>
      </c>
      <c r="O158" s="96">
        <f>'Employment Shock'!$I$33*('Employment Shock'!AM$8/100)</f>
        <v>0</v>
      </c>
      <c r="P158" s="96">
        <f>'Employment Shock'!$I$33*('Employment Shock'!AN$8/100)</f>
        <v>0</v>
      </c>
      <c r="Q158" s="96">
        <f>'Employment Shock'!$I$33*('Employment Shock'!AO$8/100)</f>
        <v>0</v>
      </c>
      <c r="R158" s="96">
        <f>'Employment Shock'!$I$33*('Employment Shock'!AP$8/100)</f>
        <v>0</v>
      </c>
      <c r="S158" s="96">
        <f>'Employment Shock'!$I$33*('Employment Shock'!AQ$8/100)</f>
        <v>0</v>
      </c>
      <c r="T158" s="96">
        <f>'Employment Shock'!$I$33*('Employment Shock'!AR$8/100)</f>
        <v>0</v>
      </c>
      <c r="U158" s="96">
        <f>'Employment Shock'!$I$33*('Employment Shock'!AS$8/100)</f>
        <v>0</v>
      </c>
      <c r="V158" s="96">
        <f>'Employment Shock'!$I$33*('Employment Shock'!AT$8/100)</f>
        <v>0</v>
      </c>
      <c r="W158" s="96">
        <f>'Employment Shock'!$I$33*('Employment Shock'!AU$8/100)</f>
        <v>0</v>
      </c>
      <c r="X158" s="48"/>
      <c r="Z158" s="51"/>
      <c r="AA158" s="92" t="s">
        <v>5</v>
      </c>
      <c r="AB158" s="148">
        <f t="shared" si="25"/>
        <v>0</v>
      </c>
      <c r="AC158" s="96">
        <f>'Employment Shock'!$R$33*('Employment Shock'!AC$8/100)</f>
        <v>0</v>
      </c>
      <c r="AD158" s="96">
        <f>'Employment Shock'!$R$33*('Employment Shock'!AD$8/100)</f>
        <v>0</v>
      </c>
      <c r="AE158" s="96">
        <f>'Employment Shock'!$R$33*('Employment Shock'!AE$8/100)</f>
        <v>0</v>
      </c>
      <c r="AF158" s="96">
        <f>'Employment Shock'!$R$33*('Employment Shock'!AF$8/100)</f>
        <v>0</v>
      </c>
      <c r="AG158" s="96">
        <f>'Employment Shock'!$R$33*('Employment Shock'!AG$8/100)</f>
        <v>0</v>
      </c>
      <c r="AH158" s="96">
        <f>'Employment Shock'!$R$33*('Employment Shock'!AH$8/100)</f>
        <v>0</v>
      </c>
      <c r="AI158" s="96">
        <f>'Employment Shock'!$R$33*('Employment Shock'!AI$8/100)</f>
        <v>0</v>
      </c>
      <c r="AJ158" s="96">
        <f>'Employment Shock'!$R$33*('Employment Shock'!AJ$8/100)</f>
        <v>0</v>
      </c>
      <c r="AK158" s="96">
        <f>'Employment Shock'!$R$33*('Employment Shock'!AK$8/100)</f>
        <v>0</v>
      </c>
      <c r="AL158" s="96">
        <f>'Employment Shock'!$R$33*('Employment Shock'!AL$8/100)</f>
        <v>0</v>
      </c>
      <c r="AM158" s="96">
        <f>'Employment Shock'!$R$33*('Employment Shock'!AM$8/100)</f>
        <v>0</v>
      </c>
      <c r="AN158" s="96">
        <f>'Employment Shock'!$R$33*('Employment Shock'!AN$8/100)</f>
        <v>0</v>
      </c>
      <c r="AO158" s="96">
        <f>'Employment Shock'!$R$33*('Employment Shock'!AO$8/100)</f>
        <v>0</v>
      </c>
      <c r="AP158" s="96">
        <f>'Employment Shock'!$R$33*('Employment Shock'!AP$8/100)</f>
        <v>0</v>
      </c>
      <c r="AQ158" s="96">
        <f>'Employment Shock'!$R$33*('Employment Shock'!AQ$8/100)</f>
        <v>0</v>
      </c>
      <c r="AR158" s="96">
        <f>'Employment Shock'!$R$33*('Employment Shock'!AR$8/100)</f>
        <v>0</v>
      </c>
      <c r="AS158" s="96">
        <f>'Employment Shock'!$R$33*('Employment Shock'!AS$8/100)</f>
        <v>0</v>
      </c>
      <c r="AT158" s="96">
        <f>'Employment Shock'!$R$33*('Employment Shock'!AT$8/100)</f>
        <v>0</v>
      </c>
      <c r="AU158" s="96">
        <f>'Employment Shock'!$R$33*('Employment Shock'!AU$8/100)</f>
        <v>0</v>
      </c>
      <c r="AV158" s="48"/>
    </row>
    <row r="159" spans="2:48" x14ac:dyDescent="0.25">
      <c r="B159" s="51"/>
      <c r="C159" s="92" t="s">
        <v>6</v>
      </c>
      <c r="D159" s="111">
        <f t="shared" si="24"/>
        <v>0</v>
      </c>
      <c r="E159" s="96">
        <f>'Employment Shock'!$I$34*('Employment Shock'!AC$9/100)</f>
        <v>0</v>
      </c>
      <c r="F159" s="96">
        <f>'Employment Shock'!$I$34*('Employment Shock'!AD$9/100)</f>
        <v>0</v>
      </c>
      <c r="G159" s="96">
        <f>'Employment Shock'!$I$34*('Employment Shock'!AE$9/100)</f>
        <v>0</v>
      </c>
      <c r="H159" s="96">
        <f>'Employment Shock'!$I$34*('Employment Shock'!AF$9/100)</f>
        <v>0</v>
      </c>
      <c r="I159" s="96">
        <f>'Employment Shock'!$I$34*('Employment Shock'!AG$9/100)</f>
        <v>0</v>
      </c>
      <c r="J159" s="96">
        <f>'Employment Shock'!$I$34*('Employment Shock'!AH$9/100)</f>
        <v>0</v>
      </c>
      <c r="K159" s="96">
        <f>'Employment Shock'!$I$34*('Employment Shock'!AI$9/100)</f>
        <v>0</v>
      </c>
      <c r="L159" s="96">
        <f>'Employment Shock'!$I$34*('Employment Shock'!AJ$9/100)</f>
        <v>0</v>
      </c>
      <c r="M159" s="96">
        <f>'Employment Shock'!$I$34*('Employment Shock'!AK$9/100)</f>
        <v>0</v>
      </c>
      <c r="N159" s="96">
        <f>'Employment Shock'!$I$34*('Employment Shock'!AL$9/100)</f>
        <v>0</v>
      </c>
      <c r="O159" s="96">
        <f>'Employment Shock'!$I$34*('Employment Shock'!AM$9/100)</f>
        <v>0</v>
      </c>
      <c r="P159" s="96">
        <f>'Employment Shock'!$I$34*('Employment Shock'!AN$9/100)</f>
        <v>0</v>
      </c>
      <c r="Q159" s="96">
        <f>'Employment Shock'!$I$34*('Employment Shock'!AO$9/100)</f>
        <v>0</v>
      </c>
      <c r="R159" s="96">
        <f>'Employment Shock'!$I$34*('Employment Shock'!AP$9/100)</f>
        <v>0</v>
      </c>
      <c r="S159" s="96">
        <f>'Employment Shock'!$I$34*('Employment Shock'!AQ$9/100)</f>
        <v>0</v>
      </c>
      <c r="T159" s="96">
        <f>'Employment Shock'!$I$34*('Employment Shock'!AR$9/100)</f>
        <v>0</v>
      </c>
      <c r="U159" s="96">
        <f>'Employment Shock'!$I$34*('Employment Shock'!AS$9/100)</f>
        <v>0</v>
      </c>
      <c r="V159" s="96">
        <f>'Employment Shock'!$I$34*('Employment Shock'!AT$9/100)</f>
        <v>0</v>
      </c>
      <c r="W159" s="96">
        <f>'Employment Shock'!$I$34*('Employment Shock'!AU$9/100)</f>
        <v>0</v>
      </c>
      <c r="X159" s="48"/>
      <c r="Z159" s="51"/>
      <c r="AA159" s="92" t="s">
        <v>6</v>
      </c>
      <c r="AB159" s="148">
        <f t="shared" si="25"/>
        <v>0</v>
      </c>
      <c r="AC159" s="96">
        <f>'Employment Shock'!$R$34*('Employment Shock'!AC$9/100)</f>
        <v>0</v>
      </c>
      <c r="AD159" s="96">
        <f>'Employment Shock'!$R$34*('Employment Shock'!AD$9/100)</f>
        <v>0</v>
      </c>
      <c r="AE159" s="96">
        <f>'Employment Shock'!$R$34*('Employment Shock'!AE$9/100)</f>
        <v>0</v>
      </c>
      <c r="AF159" s="96">
        <f>'Employment Shock'!$R$34*('Employment Shock'!AF$9/100)</f>
        <v>0</v>
      </c>
      <c r="AG159" s="96">
        <f>'Employment Shock'!$R$34*('Employment Shock'!AG$9/100)</f>
        <v>0</v>
      </c>
      <c r="AH159" s="96">
        <f>'Employment Shock'!$R$34*('Employment Shock'!AH$9/100)</f>
        <v>0</v>
      </c>
      <c r="AI159" s="96">
        <f>'Employment Shock'!$R$34*('Employment Shock'!AI$9/100)</f>
        <v>0</v>
      </c>
      <c r="AJ159" s="96">
        <f>'Employment Shock'!$R$34*('Employment Shock'!AJ$9/100)</f>
        <v>0</v>
      </c>
      <c r="AK159" s="96">
        <f>'Employment Shock'!$R$34*('Employment Shock'!AK$9/100)</f>
        <v>0</v>
      </c>
      <c r="AL159" s="96">
        <f>'Employment Shock'!$R$34*('Employment Shock'!AL$9/100)</f>
        <v>0</v>
      </c>
      <c r="AM159" s="96">
        <f>'Employment Shock'!$R$34*('Employment Shock'!AM$9/100)</f>
        <v>0</v>
      </c>
      <c r="AN159" s="96">
        <f>'Employment Shock'!$R$34*('Employment Shock'!AN$9/100)</f>
        <v>0</v>
      </c>
      <c r="AO159" s="96">
        <f>'Employment Shock'!$R$34*('Employment Shock'!AO$9/100)</f>
        <v>0</v>
      </c>
      <c r="AP159" s="96">
        <f>'Employment Shock'!$R$34*('Employment Shock'!AP$9/100)</f>
        <v>0</v>
      </c>
      <c r="AQ159" s="96">
        <f>'Employment Shock'!$R$34*('Employment Shock'!AQ$9/100)</f>
        <v>0</v>
      </c>
      <c r="AR159" s="96">
        <f>'Employment Shock'!$R$34*('Employment Shock'!AR$9/100)</f>
        <v>0</v>
      </c>
      <c r="AS159" s="96">
        <f>'Employment Shock'!$R$34*('Employment Shock'!AS$9/100)</f>
        <v>0</v>
      </c>
      <c r="AT159" s="96">
        <f>'Employment Shock'!$R$34*('Employment Shock'!AT$9/100)</f>
        <v>0</v>
      </c>
      <c r="AU159" s="96">
        <f>'Employment Shock'!$R$34*('Employment Shock'!AU$9/100)</f>
        <v>0</v>
      </c>
      <c r="AV159" s="48"/>
    </row>
    <row r="160" spans="2:48" x14ac:dyDescent="0.25">
      <c r="B160" s="51"/>
      <c r="C160" s="92" t="s">
        <v>7</v>
      </c>
      <c r="D160" s="111">
        <f t="shared" si="24"/>
        <v>0</v>
      </c>
      <c r="E160" s="96">
        <f>'Employment Shock'!$I$35*('Employment Shock'!AC$10/100)</f>
        <v>0</v>
      </c>
      <c r="F160" s="96">
        <f>'Employment Shock'!$I$35*('Employment Shock'!AD$10/100)</f>
        <v>0</v>
      </c>
      <c r="G160" s="96">
        <f>'Employment Shock'!$I$35*('Employment Shock'!AE$10/100)</f>
        <v>0</v>
      </c>
      <c r="H160" s="96">
        <f>'Employment Shock'!$I$35*('Employment Shock'!AF$10/100)</f>
        <v>0</v>
      </c>
      <c r="I160" s="96">
        <f>'Employment Shock'!$I$35*('Employment Shock'!AG$10/100)</f>
        <v>0</v>
      </c>
      <c r="J160" s="96">
        <f>'Employment Shock'!$I$35*('Employment Shock'!AH$10/100)</f>
        <v>0</v>
      </c>
      <c r="K160" s="96">
        <f>'Employment Shock'!$I$35*('Employment Shock'!AI$10/100)</f>
        <v>0</v>
      </c>
      <c r="L160" s="96">
        <f>'Employment Shock'!$I$35*('Employment Shock'!AJ$10/100)</f>
        <v>0</v>
      </c>
      <c r="M160" s="96">
        <f>'Employment Shock'!$I$35*('Employment Shock'!AK$10/100)</f>
        <v>0</v>
      </c>
      <c r="N160" s="96">
        <f>'Employment Shock'!$I$35*('Employment Shock'!AL$10/100)</f>
        <v>0</v>
      </c>
      <c r="O160" s="96">
        <f>'Employment Shock'!$I$35*('Employment Shock'!AM$10/100)</f>
        <v>0</v>
      </c>
      <c r="P160" s="96">
        <f>'Employment Shock'!$I$35*('Employment Shock'!AN$10/100)</f>
        <v>0</v>
      </c>
      <c r="Q160" s="96">
        <f>'Employment Shock'!$I$35*('Employment Shock'!AO$10/100)</f>
        <v>0</v>
      </c>
      <c r="R160" s="96">
        <f>'Employment Shock'!$I$35*('Employment Shock'!AP$10/100)</f>
        <v>0</v>
      </c>
      <c r="S160" s="96">
        <f>'Employment Shock'!$I$35*('Employment Shock'!AQ$10/100)</f>
        <v>0</v>
      </c>
      <c r="T160" s="96">
        <f>'Employment Shock'!$I$35*('Employment Shock'!AR$10/100)</f>
        <v>0</v>
      </c>
      <c r="U160" s="96">
        <f>'Employment Shock'!$I$35*('Employment Shock'!AS$10/100)</f>
        <v>0</v>
      </c>
      <c r="V160" s="96">
        <f>'Employment Shock'!$I$35*('Employment Shock'!AT$10/100)</f>
        <v>0</v>
      </c>
      <c r="W160" s="96">
        <f>'Employment Shock'!$I$35*('Employment Shock'!AU$10/100)</f>
        <v>0</v>
      </c>
      <c r="X160" s="48"/>
      <c r="Z160" s="51"/>
      <c r="AA160" s="92" t="s">
        <v>7</v>
      </c>
      <c r="AB160" s="148">
        <f t="shared" si="25"/>
        <v>0</v>
      </c>
      <c r="AC160" s="96">
        <f>'Employment Shock'!$R$35*('Employment Shock'!AC$10/100)</f>
        <v>0</v>
      </c>
      <c r="AD160" s="96">
        <f>'Employment Shock'!$R$35*('Employment Shock'!AD$10/100)</f>
        <v>0</v>
      </c>
      <c r="AE160" s="96">
        <f>'Employment Shock'!$R$35*('Employment Shock'!AE$10/100)</f>
        <v>0</v>
      </c>
      <c r="AF160" s="96">
        <f>'Employment Shock'!$R$35*('Employment Shock'!AF$10/100)</f>
        <v>0</v>
      </c>
      <c r="AG160" s="96">
        <f>'Employment Shock'!$R$35*('Employment Shock'!AG$10/100)</f>
        <v>0</v>
      </c>
      <c r="AH160" s="96">
        <f>'Employment Shock'!$R$35*('Employment Shock'!AH$10/100)</f>
        <v>0</v>
      </c>
      <c r="AI160" s="96">
        <f>'Employment Shock'!$R$35*('Employment Shock'!AI$10/100)</f>
        <v>0</v>
      </c>
      <c r="AJ160" s="96">
        <f>'Employment Shock'!$R$35*('Employment Shock'!AJ$10/100)</f>
        <v>0</v>
      </c>
      <c r="AK160" s="96">
        <f>'Employment Shock'!$R$35*('Employment Shock'!AK$10/100)</f>
        <v>0</v>
      </c>
      <c r="AL160" s="96">
        <f>'Employment Shock'!$R$35*('Employment Shock'!AL$10/100)</f>
        <v>0</v>
      </c>
      <c r="AM160" s="96">
        <f>'Employment Shock'!$R$35*('Employment Shock'!AM$10/100)</f>
        <v>0</v>
      </c>
      <c r="AN160" s="96">
        <f>'Employment Shock'!$R$35*('Employment Shock'!AN$10/100)</f>
        <v>0</v>
      </c>
      <c r="AO160" s="96">
        <f>'Employment Shock'!$R$35*('Employment Shock'!AO$10/100)</f>
        <v>0</v>
      </c>
      <c r="AP160" s="96">
        <f>'Employment Shock'!$R$35*('Employment Shock'!AP$10/100)</f>
        <v>0</v>
      </c>
      <c r="AQ160" s="96">
        <f>'Employment Shock'!$R$35*('Employment Shock'!AQ$10/100)</f>
        <v>0</v>
      </c>
      <c r="AR160" s="96">
        <f>'Employment Shock'!$R$35*('Employment Shock'!AR$10/100)</f>
        <v>0</v>
      </c>
      <c r="AS160" s="96">
        <f>'Employment Shock'!$R$35*('Employment Shock'!AS$10/100)</f>
        <v>0</v>
      </c>
      <c r="AT160" s="96">
        <f>'Employment Shock'!$R$35*('Employment Shock'!AT$10/100)</f>
        <v>0</v>
      </c>
      <c r="AU160" s="96">
        <f>'Employment Shock'!$R$35*('Employment Shock'!AU$10/100)</f>
        <v>0</v>
      </c>
      <c r="AV160" s="48"/>
    </row>
    <row r="161" spans="2:48" x14ac:dyDescent="0.25">
      <c r="B161" s="51"/>
      <c r="C161" s="92" t="s">
        <v>8</v>
      </c>
      <c r="D161" s="111">
        <f t="shared" si="24"/>
        <v>0</v>
      </c>
      <c r="E161" s="96">
        <f>'Employment Shock'!$I$36*('Employment Shock'!AC$11/100)</f>
        <v>0</v>
      </c>
      <c r="F161" s="96">
        <f>'Employment Shock'!$I$36*('Employment Shock'!AD$11/100)</f>
        <v>0</v>
      </c>
      <c r="G161" s="96">
        <f>'Employment Shock'!$I$36*('Employment Shock'!AE$11/100)</f>
        <v>0</v>
      </c>
      <c r="H161" s="96">
        <f>'Employment Shock'!$I$36*('Employment Shock'!AF$11/100)</f>
        <v>0</v>
      </c>
      <c r="I161" s="96">
        <f>'Employment Shock'!$I$36*('Employment Shock'!AG$11/100)</f>
        <v>0</v>
      </c>
      <c r="J161" s="96">
        <f>'Employment Shock'!$I$36*('Employment Shock'!AH$11/100)</f>
        <v>0</v>
      </c>
      <c r="K161" s="96">
        <f>'Employment Shock'!$I$36*('Employment Shock'!AI$11/100)</f>
        <v>0</v>
      </c>
      <c r="L161" s="96">
        <f>'Employment Shock'!$I$36*('Employment Shock'!AJ$11/100)</f>
        <v>0</v>
      </c>
      <c r="M161" s="96">
        <f>'Employment Shock'!$I$36*('Employment Shock'!AK$11/100)</f>
        <v>0</v>
      </c>
      <c r="N161" s="96">
        <f>'Employment Shock'!$I$36*('Employment Shock'!AL$11/100)</f>
        <v>0</v>
      </c>
      <c r="O161" s="96">
        <f>'Employment Shock'!$I$36*('Employment Shock'!AM$11/100)</f>
        <v>0</v>
      </c>
      <c r="P161" s="96">
        <f>'Employment Shock'!$I$36*('Employment Shock'!AN$11/100)</f>
        <v>0</v>
      </c>
      <c r="Q161" s="96">
        <f>'Employment Shock'!$I$36*('Employment Shock'!AO$11/100)</f>
        <v>0</v>
      </c>
      <c r="R161" s="96">
        <f>'Employment Shock'!$I$36*('Employment Shock'!AP$11/100)</f>
        <v>0</v>
      </c>
      <c r="S161" s="96">
        <f>'Employment Shock'!$I$36*('Employment Shock'!AQ$11/100)</f>
        <v>0</v>
      </c>
      <c r="T161" s="96">
        <f>'Employment Shock'!$I$36*('Employment Shock'!AR$11/100)</f>
        <v>0</v>
      </c>
      <c r="U161" s="96">
        <f>'Employment Shock'!$I$36*('Employment Shock'!AS$11/100)</f>
        <v>0</v>
      </c>
      <c r="V161" s="96">
        <f>'Employment Shock'!$I$36*('Employment Shock'!AT$11/100)</f>
        <v>0</v>
      </c>
      <c r="W161" s="96">
        <f>'Employment Shock'!$I$36*('Employment Shock'!AU$11/100)</f>
        <v>0</v>
      </c>
      <c r="X161" s="48"/>
      <c r="Z161" s="51"/>
      <c r="AA161" s="92" t="s">
        <v>8</v>
      </c>
      <c r="AB161" s="148">
        <f t="shared" si="25"/>
        <v>0</v>
      </c>
      <c r="AC161" s="96">
        <f>'Employment Shock'!$R$36*('Employment Shock'!AC$11/100)</f>
        <v>0</v>
      </c>
      <c r="AD161" s="96">
        <f>'Employment Shock'!$R$36*('Employment Shock'!AD$11/100)</f>
        <v>0</v>
      </c>
      <c r="AE161" s="96">
        <f>'Employment Shock'!$R$36*('Employment Shock'!AE$11/100)</f>
        <v>0</v>
      </c>
      <c r="AF161" s="96">
        <f>'Employment Shock'!$R$36*('Employment Shock'!AF$11/100)</f>
        <v>0</v>
      </c>
      <c r="AG161" s="96">
        <f>'Employment Shock'!$R$36*('Employment Shock'!AG$11/100)</f>
        <v>0</v>
      </c>
      <c r="AH161" s="96">
        <f>'Employment Shock'!$R$36*('Employment Shock'!AH$11/100)</f>
        <v>0</v>
      </c>
      <c r="AI161" s="96">
        <f>'Employment Shock'!$R$36*('Employment Shock'!AI$11/100)</f>
        <v>0</v>
      </c>
      <c r="AJ161" s="96">
        <f>'Employment Shock'!$R$36*('Employment Shock'!AJ$11/100)</f>
        <v>0</v>
      </c>
      <c r="AK161" s="96">
        <f>'Employment Shock'!$R$36*('Employment Shock'!AK$11/100)</f>
        <v>0</v>
      </c>
      <c r="AL161" s="96">
        <f>'Employment Shock'!$R$36*('Employment Shock'!AL$11/100)</f>
        <v>0</v>
      </c>
      <c r="AM161" s="96">
        <f>'Employment Shock'!$R$36*('Employment Shock'!AM$11/100)</f>
        <v>0</v>
      </c>
      <c r="AN161" s="96">
        <f>'Employment Shock'!$R$36*('Employment Shock'!AN$11/100)</f>
        <v>0</v>
      </c>
      <c r="AO161" s="96">
        <f>'Employment Shock'!$R$36*('Employment Shock'!AO$11/100)</f>
        <v>0</v>
      </c>
      <c r="AP161" s="96">
        <f>'Employment Shock'!$R$36*('Employment Shock'!AP$11/100)</f>
        <v>0</v>
      </c>
      <c r="AQ161" s="96">
        <f>'Employment Shock'!$R$36*('Employment Shock'!AQ$11/100)</f>
        <v>0</v>
      </c>
      <c r="AR161" s="96">
        <f>'Employment Shock'!$R$36*('Employment Shock'!AR$11/100)</f>
        <v>0</v>
      </c>
      <c r="AS161" s="96">
        <f>'Employment Shock'!$R$36*('Employment Shock'!AS$11/100)</f>
        <v>0</v>
      </c>
      <c r="AT161" s="96">
        <f>'Employment Shock'!$R$36*('Employment Shock'!AT$11/100)</f>
        <v>0</v>
      </c>
      <c r="AU161" s="96">
        <f>'Employment Shock'!$R$36*('Employment Shock'!AU$11/100)</f>
        <v>0</v>
      </c>
      <c r="AV161" s="48"/>
    </row>
    <row r="162" spans="2:48" x14ac:dyDescent="0.25">
      <c r="B162" s="51"/>
      <c r="C162" s="92" t="s">
        <v>9</v>
      </c>
      <c r="D162" s="111">
        <f t="shared" si="24"/>
        <v>0</v>
      </c>
      <c r="E162" s="96">
        <f>'Employment Shock'!$I$37*('Employment Shock'!AC$12/100)</f>
        <v>0</v>
      </c>
      <c r="F162" s="96">
        <f>'Employment Shock'!$I$37*('Employment Shock'!AD$12/100)</f>
        <v>0</v>
      </c>
      <c r="G162" s="96">
        <f>'Employment Shock'!$I$37*('Employment Shock'!AE$12/100)</f>
        <v>0</v>
      </c>
      <c r="H162" s="96">
        <f>'Employment Shock'!$I$37*('Employment Shock'!AF$12/100)</f>
        <v>0</v>
      </c>
      <c r="I162" s="96">
        <f>'Employment Shock'!$I$37*('Employment Shock'!AG$12/100)</f>
        <v>0</v>
      </c>
      <c r="J162" s="96">
        <f>'Employment Shock'!$I$37*('Employment Shock'!AH$12/100)</f>
        <v>0</v>
      </c>
      <c r="K162" s="96">
        <f>'Employment Shock'!$I$37*('Employment Shock'!AI$12/100)</f>
        <v>0</v>
      </c>
      <c r="L162" s="96">
        <f>'Employment Shock'!$I$37*('Employment Shock'!AJ$12/100)</f>
        <v>0</v>
      </c>
      <c r="M162" s="96">
        <f>'Employment Shock'!$I$37*('Employment Shock'!AK$12/100)</f>
        <v>0</v>
      </c>
      <c r="N162" s="96">
        <f>'Employment Shock'!$I$37*('Employment Shock'!AL$12/100)</f>
        <v>0</v>
      </c>
      <c r="O162" s="96">
        <f>'Employment Shock'!$I$37*('Employment Shock'!AM$12/100)</f>
        <v>0</v>
      </c>
      <c r="P162" s="96">
        <f>'Employment Shock'!$I$37*('Employment Shock'!AN$12/100)</f>
        <v>0</v>
      </c>
      <c r="Q162" s="96">
        <f>'Employment Shock'!$I$37*('Employment Shock'!AO$12/100)</f>
        <v>0</v>
      </c>
      <c r="R162" s="96">
        <f>'Employment Shock'!$I$37*('Employment Shock'!AP$12/100)</f>
        <v>0</v>
      </c>
      <c r="S162" s="96">
        <f>'Employment Shock'!$I$37*('Employment Shock'!AQ$12/100)</f>
        <v>0</v>
      </c>
      <c r="T162" s="96">
        <f>'Employment Shock'!$I$37*('Employment Shock'!AR$12/100)</f>
        <v>0</v>
      </c>
      <c r="U162" s="96">
        <f>'Employment Shock'!$I$37*('Employment Shock'!AS$12/100)</f>
        <v>0</v>
      </c>
      <c r="V162" s="96">
        <f>'Employment Shock'!$I$37*('Employment Shock'!AT$12/100)</f>
        <v>0</v>
      </c>
      <c r="W162" s="96">
        <f>'Employment Shock'!$I$37*('Employment Shock'!AU$12/100)</f>
        <v>0</v>
      </c>
      <c r="X162" s="48"/>
      <c r="Z162" s="51"/>
      <c r="AA162" s="92" t="s">
        <v>9</v>
      </c>
      <c r="AB162" s="148">
        <f t="shared" si="25"/>
        <v>0</v>
      </c>
      <c r="AC162" s="96">
        <f>'Employment Shock'!$R$37*('Employment Shock'!AC$12/100)</f>
        <v>0</v>
      </c>
      <c r="AD162" s="96">
        <f>'Employment Shock'!$R$37*('Employment Shock'!AD$12/100)</f>
        <v>0</v>
      </c>
      <c r="AE162" s="96">
        <f>'Employment Shock'!$R$37*('Employment Shock'!AE$12/100)</f>
        <v>0</v>
      </c>
      <c r="AF162" s="96">
        <f>'Employment Shock'!$R$37*('Employment Shock'!AF$12/100)</f>
        <v>0</v>
      </c>
      <c r="AG162" s="96">
        <f>'Employment Shock'!$R$37*('Employment Shock'!AG$12/100)</f>
        <v>0</v>
      </c>
      <c r="AH162" s="96">
        <f>'Employment Shock'!$R$37*('Employment Shock'!AH$12/100)</f>
        <v>0</v>
      </c>
      <c r="AI162" s="96">
        <f>'Employment Shock'!$R$37*('Employment Shock'!AI$12/100)</f>
        <v>0</v>
      </c>
      <c r="AJ162" s="96">
        <f>'Employment Shock'!$R$37*('Employment Shock'!AJ$12/100)</f>
        <v>0</v>
      </c>
      <c r="AK162" s="96">
        <f>'Employment Shock'!$R$37*('Employment Shock'!AK$12/100)</f>
        <v>0</v>
      </c>
      <c r="AL162" s="96">
        <f>'Employment Shock'!$R$37*('Employment Shock'!AL$12/100)</f>
        <v>0</v>
      </c>
      <c r="AM162" s="96">
        <f>'Employment Shock'!$R$37*('Employment Shock'!AM$12/100)</f>
        <v>0</v>
      </c>
      <c r="AN162" s="96">
        <f>'Employment Shock'!$R$37*('Employment Shock'!AN$12/100)</f>
        <v>0</v>
      </c>
      <c r="AO162" s="96">
        <f>'Employment Shock'!$R$37*('Employment Shock'!AO$12/100)</f>
        <v>0</v>
      </c>
      <c r="AP162" s="96">
        <f>'Employment Shock'!$R$37*('Employment Shock'!AP$12/100)</f>
        <v>0</v>
      </c>
      <c r="AQ162" s="96">
        <f>'Employment Shock'!$R$37*('Employment Shock'!AQ$12/100)</f>
        <v>0</v>
      </c>
      <c r="AR162" s="96">
        <f>'Employment Shock'!$R$37*('Employment Shock'!AR$12/100)</f>
        <v>0</v>
      </c>
      <c r="AS162" s="96">
        <f>'Employment Shock'!$R$37*('Employment Shock'!AS$12/100)</f>
        <v>0</v>
      </c>
      <c r="AT162" s="96">
        <f>'Employment Shock'!$R$37*('Employment Shock'!AT$12/100)</f>
        <v>0</v>
      </c>
      <c r="AU162" s="96">
        <f>'Employment Shock'!$R$37*('Employment Shock'!AU$12/100)</f>
        <v>0</v>
      </c>
      <c r="AV162" s="48"/>
    </row>
    <row r="163" spans="2:48" x14ac:dyDescent="0.25">
      <c r="B163" s="51"/>
      <c r="C163" s="92" t="s">
        <v>10</v>
      </c>
      <c r="D163" s="111">
        <f t="shared" si="24"/>
        <v>0</v>
      </c>
      <c r="E163" s="96">
        <f>'Employment Shock'!$I$38*('Employment Shock'!AC$13/100)</f>
        <v>0</v>
      </c>
      <c r="F163" s="96">
        <f>'Employment Shock'!$I$38*('Employment Shock'!AD$13/100)</f>
        <v>0</v>
      </c>
      <c r="G163" s="96">
        <f>'Employment Shock'!$I$38*('Employment Shock'!AE$13/100)</f>
        <v>0</v>
      </c>
      <c r="H163" s="96">
        <f>'Employment Shock'!$I$38*('Employment Shock'!AF$13/100)</f>
        <v>0</v>
      </c>
      <c r="I163" s="96">
        <f>'Employment Shock'!$I$38*('Employment Shock'!AG$13/100)</f>
        <v>0</v>
      </c>
      <c r="J163" s="96">
        <f>'Employment Shock'!$I$38*('Employment Shock'!AH$13/100)</f>
        <v>0</v>
      </c>
      <c r="K163" s="96">
        <f>'Employment Shock'!$I$38*('Employment Shock'!AI$13/100)</f>
        <v>0</v>
      </c>
      <c r="L163" s="96">
        <f>'Employment Shock'!$I$38*('Employment Shock'!AJ$13/100)</f>
        <v>0</v>
      </c>
      <c r="M163" s="96">
        <f>'Employment Shock'!$I$38*('Employment Shock'!AK$13/100)</f>
        <v>0</v>
      </c>
      <c r="N163" s="96">
        <f>'Employment Shock'!$I$38*('Employment Shock'!AL$13/100)</f>
        <v>0</v>
      </c>
      <c r="O163" s="96">
        <f>'Employment Shock'!$I$38*('Employment Shock'!AM$13/100)</f>
        <v>0</v>
      </c>
      <c r="P163" s="96">
        <f>'Employment Shock'!$I$38*('Employment Shock'!AN$13/100)</f>
        <v>0</v>
      </c>
      <c r="Q163" s="96">
        <f>'Employment Shock'!$I$38*('Employment Shock'!AO$13/100)</f>
        <v>0</v>
      </c>
      <c r="R163" s="96">
        <f>'Employment Shock'!$I$38*('Employment Shock'!AP$13/100)</f>
        <v>0</v>
      </c>
      <c r="S163" s="96">
        <f>'Employment Shock'!$I$38*('Employment Shock'!AQ$13/100)</f>
        <v>0</v>
      </c>
      <c r="T163" s="96">
        <f>'Employment Shock'!$I$38*('Employment Shock'!AR$13/100)</f>
        <v>0</v>
      </c>
      <c r="U163" s="96">
        <f>'Employment Shock'!$I$38*('Employment Shock'!AS$13/100)</f>
        <v>0</v>
      </c>
      <c r="V163" s="96">
        <f>'Employment Shock'!$I$38*('Employment Shock'!AT$13/100)</f>
        <v>0</v>
      </c>
      <c r="W163" s="96">
        <f>'Employment Shock'!$I$38*('Employment Shock'!AU$13/100)</f>
        <v>0</v>
      </c>
      <c r="X163" s="48"/>
      <c r="Z163" s="51"/>
      <c r="AA163" s="92" t="s">
        <v>10</v>
      </c>
      <c r="AB163" s="148">
        <f t="shared" si="25"/>
        <v>0</v>
      </c>
      <c r="AC163" s="96">
        <f>'Employment Shock'!$R$38*('Employment Shock'!AC$13/100)</f>
        <v>0</v>
      </c>
      <c r="AD163" s="96">
        <f>'Employment Shock'!$R$38*('Employment Shock'!AD$13/100)</f>
        <v>0</v>
      </c>
      <c r="AE163" s="96">
        <f>'Employment Shock'!$R$38*('Employment Shock'!AE$13/100)</f>
        <v>0</v>
      </c>
      <c r="AF163" s="96">
        <f>'Employment Shock'!$R$38*('Employment Shock'!AF$13/100)</f>
        <v>0</v>
      </c>
      <c r="AG163" s="96">
        <f>'Employment Shock'!$R$38*('Employment Shock'!AG$13/100)</f>
        <v>0</v>
      </c>
      <c r="AH163" s="96">
        <f>'Employment Shock'!$R$38*('Employment Shock'!AH$13/100)</f>
        <v>0</v>
      </c>
      <c r="AI163" s="96">
        <f>'Employment Shock'!$R$38*('Employment Shock'!AI$13/100)</f>
        <v>0</v>
      </c>
      <c r="AJ163" s="96">
        <f>'Employment Shock'!$R$38*('Employment Shock'!AJ$13/100)</f>
        <v>0</v>
      </c>
      <c r="AK163" s="96">
        <f>'Employment Shock'!$R$38*('Employment Shock'!AK$13/100)</f>
        <v>0</v>
      </c>
      <c r="AL163" s="96">
        <f>'Employment Shock'!$R$38*('Employment Shock'!AL$13/100)</f>
        <v>0</v>
      </c>
      <c r="AM163" s="96">
        <f>'Employment Shock'!$R$38*('Employment Shock'!AM$13/100)</f>
        <v>0</v>
      </c>
      <c r="AN163" s="96">
        <f>'Employment Shock'!$R$38*('Employment Shock'!AN$13/100)</f>
        <v>0</v>
      </c>
      <c r="AO163" s="96">
        <f>'Employment Shock'!$R$38*('Employment Shock'!AO$13/100)</f>
        <v>0</v>
      </c>
      <c r="AP163" s="96">
        <f>'Employment Shock'!$R$38*('Employment Shock'!AP$13/100)</f>
        <v>0</v>
      </c>
      <c r="AQ163" s="96">
        <f>'Employment Shock'!$R$38*('Employment Shock'!AQ$13/100)</f>
        <v>0</v>
      </c>
      <c r="AR163" s="96">
        <f>'Employment Shock'!$R$38*('Employment Shock'!AR$13/100)</f>
        <v>0</v>
      </c>
      <c r="AS163" s="96">
        <f>'Employment Shock'!$R$38*('Employment Shock'!AS$13/100)</f>
        <v>0</v>
      </c>
      <c r="AT163" s="96">
        <f>'Employment Shock'!$R$38*('Employment Shock'!AT$13/100)</f>
        <v>0</v>
      </c>
      <c r="AU163" s="96">
        <f>'Employment Shock'!$R$38*('Employment Shock'!AU$13/100)</f>
        <v>0</v>
      </c>
      <c r="AV163" s="48"/>
    </row>
    <row r="164" spans="2:48" x14ac:dyDescent="0.25">
      <c r="B164" s="51"/>
      <c r="C164" s="92" t="s">
        <v>11</v>
      </c>
      <c r="D164" s="111">
        <f t="shared" si="24"/>
        <v>0</v>
      </c>
      <c r="E164" s="96">
        <f>'Employment Shock'!$I$39*('Employment Shock'!AC$14/100)</f>
        <v>0</v>
      </c>
      <c r="F164" s="96">
        <f>'Employment Shock'!$I$39*('Employment Shock'!AD$14/100)</f>
        <v>0</v>
      </c>
      <c r="G164" s="96">
        <f>'Employment Shock'!$I$39*('Employment Shock'!AE$14/100)</f>
        <v>0</v>
      </c>
      <c r="H164" s="96">
        <f>'Employment Shock'!$I$39*('Employment Shock'!AF$14/100)</f>
        <v>0</v>
      </c>
      <c r="I164" s="96">
        <f>'Employment Shock'!$I$39*('Employment Shock'!AG$14/100)</f>
        <v>0</v>
      </c>
      <c r="J164" s="96">
        <f>'Employment Shock'!$I$39*('Employment Shock'!AH$14/100)</f>
        <v>0</v>
      </c>
      <c r="K164" s="96">
        <f>'Employment Shock'!$I$39*('Employment Shock'!AI$14/100)</f>
        <v>0</v>
      </c>
      <c r="L164" s="96">
        <f>'Employment Shock'!$I$39*('Employment Shock'!AJ$14/100)</f>
        <v>0</v>
      </c>
      <c r="M164" s="96">
        <f>'Employment Shock'!$I$39*('Employment Shock'!AK$14/100)</f>
        <v>0</v>
      </c>
      <c r="N164" s="96">
        <f>'Employment Shock'!$I$39*('Employment Shock'!AL$14/100)</f>
        <v>0</v>
      </c>
      <c r="O164" s="96">
        <f>'Employment Shock'!$I$39*('Employment Shock'!AM$14/100)</f>
        <v>0</v>
      </c>
      <c r="P164" s="96">
        <f>'Employment Shock'!$I$39*('Employment Shock'!AN$14/100)</f>
        <v>0</v>
      </c>
      <c r="Q164" s="96">
        <f>'Employment Shock'!$I$39*('Employment Shock'!AO$14/100)</f>
        <v>0</v>
      </c>
      <c r="R164" s="96">
        <f>'Employment Shock'!$I$39*('Employment Shock'!AP$14/100)</f>
        <v>0</v>
      </c>
      <c r="S164" s="96">
        <f>'Employment Shock'!$I$39*('Employment Shock'!AQ$14/100)</f>
        <v>0</v>
      </c>
      <c r="T164" s="96">
        <f>'Employment Shock'!$I$39*('Employment Shock'!AR$14/100)</f>
        <v>0</v>
      </c>
      <c r="U164" s="96">
        <f>'Employment Shock'!$I$39*('Employment Shock'!AS$14/100)</f>
        <v>0</v>
      </c>
      <c r="V164" s="96">
        <f>'Employment Shock'!$I$39*('Employment Shock'!AT$14/100)</f>
        <v>0</v>
      </c>
      <c r="W164" s="96">
        <f>'Employment Shock'!$I$39*('Employment Shock'!AU$14/100)</f>
        <v>0</v>
      </c>
      <c r="X164" s="48"/>
      <c r="Z164" s="51"/>
      <c r="AA164" s="92" t="s">
        <v>11</v>
      </c>
      <c r="AB164" s="148">
        <f t="shared" si="25"/>
        <v>0</v>
      </c>
      <c r="AC164" s="96">
        <f>'Employment Shock'!$R$39*('Employment Shock'!AC$14/100)</f>
        <v>0</v>
      </c>
      <c r="AD164" s="96">
        <f>'Employment Shock'!$R$39*('Employment Shock'!AD$14/100)</f>
        <v>0</v>
      </c>
      <c r="AE164" s="96">
        <f>'Employment Shock'!$R$39*('Employment Shock'!AE$14/100)</f>
        <v>0</v>
      </c>
      <c r="AF164" s="96">
        <f>'Employment Shock'!$R$39*('Employment Shock'!AF$14/100)</f>
        <v>0</v>
      </c>
      <c r="AG164" s="96">
        <f>'Employment Shock'!$R$39*('Employment Shock'!AG$14/100)</f>
        <v>0</v>
      </c>
      <c r="AH164" s="96">
        <f>'Employment Shock'!$R$39*('Employment Shock'!AH$14/100)</f>
        <v>0</v>
      </c>
      <c r="AI164" s="96">
        <f>'Employment Shock'!$R$39*('Employment Shock'!AI$14/100)</f>
        <v>0</v>
      </c>
      <c r="AJ164" s="96">
        <f>'Employment Shock'!$R$39*('Employment Shock'!AJ$14/100)</f>
        <v>0</v>
      </c>
      <c r="AK164" s="96">
        <f>'Employment Shock'!$R$39*('Employment Shock'!AK$14/100)</f>
        <v>0</v>
      </c>
      <c r="AL164" s="96">
        <f>'Employment Shock'!$R$39*('Employment Shock'!AL$14/100)</f>
        <v>0</v>
      </c>
      <c r="AM164" s="96">
        <f>'Employment Shock'!$R$39*('Employment Shock'!AM$14/100)</f>
        <v>0</v>
      </c>
      <c r="AN164" s="96">
        <f>'Employment Shock'!$R$39*('Employment Shock'!AN$14/100)</f>
        <v>0</v>
      </c>
      <c r="AO164" s="96">
        <f>'Employment Shock'!$R$39*('Employment Shock'!AO$14/100)</f>
        <v>0</v>
      </c>
      <c r="AP164" s="96">
        <f>'Employment Shock'!$R$39*('Employment Shock'!AP$14/100)</f>
        <v>0</v>
      </c>
      <c r="AQ164" s="96">
        <f>'Employment Shock'!$R$39*('Employment Shock'!AQ$14/100)</f>
        <v>0</v>
      </c>
      <c r="AR164" s="96">
        <f>'Employment Shock'!$R$39*('Employment Shock'!AR$14/100)</f>
        <v>0</v>
      </c>
      <c r="AS164" s="96">
        <f>'Employment Shock'!$R$39*('Employment Shock'!AS$14/100)</f>
        <v>0</v>
      </c>
      <c r="AT164" s="96">
        <f>'Employment Shock'!$R$39*('Employment Shock'!AT$14/100)</f>
        <v>0</v>
      </c>
      <c r="AU164" s="96">
        <f>'Employment Shock'!$R$39*('Employment Shock'!AU$14/100)</f>
        <v>0</v>
      </c>
      <c r="AV164" s="48"/>
    </row>
    <row r="165" spans="2:48" x14ac:dyDescent="0.25">
      <c r="B165" s="51"/>
      <c r="C165" s="92" t="s">
        <v>12</v>
      </c>
      <c r="D165" s="111">
        <f t="shared" si="24"/>
        <v>0</v>
      </c>
      <c r="E165" s="96">
        <f>'Employment Shock'!$I$40*('Employment Shock'!AC$15/100)</f>
        <v>0</v>
      </c>
      <c r="F165" s="96">
        <f>'Employment Shock'!$I$40*('Employment Shock'!AD$15/100)</f>
        <v>0</v>
      </c>
      <c r="G165" s="96">
        <f>'Employment Shock'!$I$40*('Employment Shock'!AE$15/100)</f>
        <v>0</v>
      </c>
      <c r="H165" s="96">
        <f>'Employment Shock'!$I$40*('Employment Shock'!AF$15/100)</f>
        <v>0</v>
      </c>
      <c r="I165" s="96">
        <f>'Employment Shock'!$I$40*('Employment Shock'!AG$15/100)</f>
        <v>0</v>
      </c>
      <c r="J165" s="96">
        <f>'Employment Shock'!$I$40*('Employment Shock'!AH$15/100)</f>
        <v>0</v>
      </c>
      <c r="K165" s="96">
        <f>'Employment Shock'!$I$40*('Employment Shock'!AI$15/100)</f>
        <v>0</v>
      </c>
      <c r="L165" s="96">
        <f>'Employment Shock'!$I$40*('Employment Shock'!AJ$15/100)</f>
        <v>0</v>
      </c>
      <c r="M165" s="96">
        <f>'Employment Shock'!$I$40*('Employment Shock'!AK$15/100)</f>
        <v>0</v>
      </c>
      <c r="N165" s="96">
        <f>'Employment Shock'!$I$40*('Employment Shock'!AL$15/100)</f>
        <v>0</v>
      </c>
      <c r="O165" s="96">
        <f>'Employment Shock'!$I$40*('Employment Shock'!AM$15/100)</f>
        <v>0</v>
      </c>
      <c r="P165" s="96">
        <f>'Employment Shock'!$I$40*('Employment Shock'!AN$15/100)</f>
        <v>0</v>
      </c>
      <c r="Q165" s="96">
        <f>'Employment Shock'!$I$40*('Employment Shock'!AO$15/100)</f>
        <v>0</v>
      </c>
      <c r="R165" s="96">
        <f>'Employment Shock'!$I$40*('Employment Shock'!AP$15/100)</f>
        <v>0</v>
      </c>
      <c r="S165" s="96">
        <f>'Employment Shock'!$I$40*('Employment Shock'!AQ$15/100)</f>
        <v>0</v>
      </c>
      <c r="T165" s="96">
        <f>'Employment Shock'!$I$40*('Employment Shock'!AR$15/100)</f>
        <v>0</v>
      </c>
      <c r="U165" s="96">
        <f>'Employment Shock'!$I$40*('Employment Shock'!AS$15/100)</f>
        <v>0</v>
      </c>
      <c r="V165" s="96">
        <f>'Employment Shock'!$I$40*('Employment Shock'!AT$15/100)</f>
        <v>0</v>
      </c>
      <c r="W165" s="96">
        <f>'Employment Shock'!$I$40*('Employment Shock'!AU$15/100)</f>
        <v>0</v>
      </c>
      <c r="X165" s="48"/>
      <c r="Z165" s="51"/>
      <c r="AA165" s="92" t="s">
        <v>12</v>
      </c>
      <c r="AB165" s="148">
        <f t="shared" si="25"/>
        <v>0</v>
      </c>
      <c r="AC165" s="96">
        <f>'Employment Shock'!$R$40*('Employment Shock'!AC$15/100)</f>
        <v>0</v>
      </c>
      <c r="AD165" s="96">
        <f>'Employment Shock'!$R$40*('Employment Shock'!AD$15/100)</f>
        <v>0</v>
      </c>
      <c r="AE165" s="96">
        <f>'Employment Shock'!$R$40*('Employment Shock'!AE$15/100)</f>
        <v>0</v>
      </c>
      <c r="AF165" s="96">
        <f>'Employment Shock'!$R$40*('Employment Shock'!AF$15/100)</f>
        <v>0</v>
      </c>
      <c r="AG165" s="96">
        <f>'Employment Shock'!$R$40*('Employment Shock'!AG$15/100)</f>
        <v>0</v>
      </c>
      <c r="AH165" s="96">
        <f>'Employment Shock'!$R$40*('Employment Shock'!AH$15/100)</f>
        <v>0</v>
      </c>
      <c r="AI165" s="96">
        <f>'Employment Shock'!$R$40*('Employment Shock'!AI$15/100)</f>
        <v>0</v>
      </c>
      <c r="AJ165" s="96">
        <f>'Employment Shock'!$R$40*('Employment Shock'!AJ$15/100)</f>
        <v>0</v>
      </c>
      <c r="AK165" s="96">
        <f>'Employment Shock'!$R$40*('Employment Shock'!AK$15/100)</f>
        <v>0</v>
      </c>
      <c r="AL165" s="96">
        <f>'Employment Shock'!$R$40*('Employment Shock'!AL$15/100)</f>
        <v>0</v>
      </c>
      <c r="AM165" s="96">
        <f>'Employment Shock'!$R$40*('Employment Shock'!AM$15/100)</f>
        <v>0</v>
      </c>
      <c r="AN165" s="96">
        <f>'Employment Shock'!$R$40*('Employment Shock'!AN$15/100)</f>
        <v>0</v>
      </c>
      <c r="AO165" s="96">
        <f>'Employment Shock'!$R$40*('Employment Shock'!AO$15/100)</f>
        <v>0</v>
      </c>
      <c r="AP165" s="96">
        <f>'Employment Shock'!$R$40*('Employment Shock'!AP$15/100)</f>
        <v>0</v>
      </c>
      <c r="AQ165" s="96">
        <f>'Employment Shock'!$R$40*('Employment Shock'!AQ$15/100)</f>
        <v>0</v>
      </c>
      <c r="AR165" s="96">
        <f>'Employment Shock'!$R$40*('Employment Shock'!AR$15/100)</f>
        <v>0</v>
      </c>
      <c r="AS165" s="96">
        <f>'Employment Shock'!$R$40*('Employment Shock'!AS$15/100)</f>
        <v>0</v>
      </c>
      <c r="AT165" s="96">
        <f>'Employment Shock'!$R$40*('Employment Shock'!AT$15/100)</f>
        <v>0</v>
      </c>
      <c r="AU165" s="96">
        <f>'Employment Shock'!$R$40*('Employment Shock'!AU$15/100)</f>
        <v>0</v>
      </c>
      <c r="AV165" s="48"/>
    </row>
    <row r="166" spans="2:48" x14ac:dyDescent="0.25">
      <c r="B166" s="51"/>
      <c r="C166" s="92" t="s">
        <v>13</v>
      </c>
      <c r="D166" s="111">
        <f t="shared" si="24"/>
        <v>0</v>
      </c>
      <c r="E166" s="96">
        <f>'Employment Shock'!$I$41*('Employment Shock'!AC$16/100)</f>
        <v>0</v>
      </c>
      <c r="F166" s="96">
        <f>'Employment Shock'!$I$41*('Employment Shock'!AD$16/100)</f>
        <v>0</v>
      </c>
      <c r="G166" s="96">
        <f>'Employment Shock'!$I$41*('Employment Shock'!AE$16/100)</f>
        <v>0</v>
      </c>
      <c r="H166" s="96">
        <f>'Employment Shock'!$I$41*('Employment Shock'!AF$16/100)</f>
        <v>0</v>
      </c>
      <c r="I166" s="96">
        <f>'Employment Shock'!$I$41*('Employment Shock'!AG$16/100)</f>
        <v>0</v>
      </c>
      <c r="J166" s="96">
        <f>'Employment Shock'!$I$41*('Employment Shock'!AH$16/100)</f>
        <v>0</v>
      </c>
      <c r="K166" s="96">
        <f>'Employment Shock'!$I$41*('Employment Shock'!AI$16/100)</f>
        <v>0</v>
      </c>
      <c r="L166" s="96">
        <f>'Employment Shock'!$I$41*('Employment Shock'!AJ$16/100)</f>
        <v>0</v>
      </c>
      <c r="M166" s="96">
        <f>'Employment Shock'!$I$41*('Employment Shock'!AK$16/100)</f>
        <v>0</v>
      </c>
      <c r="N166" s="96">
        <f>'Employment Shock'!$I$41*('Employment Shock'!AL$16/100)</f>
        <v>0</v>
      </c>
      <c r="O166" s="96">
        <f>'Employment Shock'!$I$41*('Employment Shock'!AM$16/100)</f>
        <v>0</v>
      </c>
      <c r="P166" s="96">
        <f>'Employment Shock'!$I$41*('Employment Shock'!AN$16/100)</f>
        <v>0</v>
      </c>
      <c r="Q166" s="96">
        <f>'Employment Shock'!$I$41*('Employment Shock'!AO$16/100)</f>
        <v>0</v>
      </c>
      <c r="R166" s="96">
        <f>'Employment Shock'!$I$41*('Employment Shock'!AP$16/100)</f>
        <v>0</v>
      </c>
      <c r="S166" s="96">
        <f>'Employment Shock'!$I$41*('Employment Shock'!AQ$16/100)</f>
        <v>0</v>
      </c>
      <c r="T166" s="96">
        <f>'Employment Shock'!$I$41*('Employment Shock'!AR$16/100)</f>
        <v>0</v>
      </c>
      <c r="U166" s="96">
        <f>'Employment Shock'!$I$41*('Employment Shock'!AS$16/100)</f>
        <v>0</v>
      </c>
      <c r="V166" s="96">
        <f>'Employment Shock'!$I$41*('Employment Shock'!AT$16/100)</f>
        <v>0</v>
      </c>
      <c r="W166" s="96">
        <f>'Employment Shock'!$I$41*('Employment Shock'!AU$16/100)</f>
        <v>0</v>
      </c>
      <c r="X166" s="48"/>
      <c r="Z166" s="51"/>
      <c r="AA166" s="92" t="s">
        <v>13</v>
      </c>
      <c r="AB166" s="148">
        <f t="shared" si="25"/>
        <v>0</v>
      </c>
      <c r="AC166" s="96">
        <f>'Employment Shock'!$R$41*('Employment Shock'!AC$16/100)</f>
        <v>0</v>
      </c>
      <c r="AD166" s="96">
        <f>'Employment Shock'!$R$41*('Employment Shock'!AD$16/100)</f>
        <v>0</v>
      </c>
      <c r="AE166" s="96">
        <f>'Employment Shock'!$R$41*('Employment Shock'!AE$16/100)</f>
        <v>0</v>
      </c>
      <c r="AF166" s="96">
        <f>'Employment Shock'!$R$41*('Employment Shock'!AF$16/100)</f>
        <v>0</v>
      </c>
      <c r="AG166" s="96">
        <f>'Employment Shock'!$R$41*('Employment Shock'!AG$16/100)</f>
        <v>0</v>
      </c>
      <c r="AH166" s="96">
        <f>'Employment Shock'!$R$41*('Employment Shock'!AH$16/100)</f>
        <v>0</v>
      </c>
      <c r="AI166" s="96">
        <f>'Employment Shock'!$R$41*('Employment Shock'!AI$16/100)</f>
        <v>0</v>
      </c>
      <c r="AJ166" s="96">
        <f>'Employment Shock'!$R$41*('Employment Shock'!AJ$16/100)</f>
        <v>0</v>
      </c>
      <c r="AK166" s="96">
        <f>'Employment Shock'!$R$41*('Employment Shock'!AK$16/100)</f>
        <v>0</v>
      </c>
      <c r="AL166" s="96">
        <f>'Employment Shock'!$R$41*('Employment Shock'!AL$16/100)</f>
        <v>0</v>
      </c>
      <c r="AM166" s="96">
        <f>'Employment Shock'!$R$41*('Employment Shock'!AM$16/100)</f>
        <v>0</v>
      </c>
      <c r="AN166" s="96">
        <f>'Employment Shock'!$R$41*('Employment Shock'!AN$16/100)</f>
        <v>0</v>
      </c>
      <c r="AO166" s="96">
        <f>'Employment Shock'!$R$41*('Employment Shock'!AO$16/100)</f>
        <v>0</v>
      </c>
      <c r="AP166" s="96">
        <f>'Employment Shock'!$R$41*('Employment Shock'!AP$16/100)</f>
        <v>0</v>
      </c>
      <c r="AQ166" s="96">
        <f>'Employment Shock'!$R$41*('Employment Shock'!AQ$16/100)</f>
        <v>0</v>
      </c>
      <c r="AR166" s="96">
        <f>'Employment Shock'!$R$41*('Employment Shock'!AR$16/100)</f>
        <v>0</v>
      </c>
      <c r="AS166" s="96">
        <f>'Employment Shock'!$R$41*('Employment Shock'!AS$16/100)</f>
        <v>0</v>
      </c>
      <c r="AT166" s="96">
        <f>'Employment Shock'!$R$41*('Employment Shock'!AT$16/100)</f>
        <v>0</v>
      </c>
      <c r="AU166" s="96">
        <f>'Employment Shock'!$R$41*('Employment Shock'!AU$16/100)</f>
        <v>0</v>
      </c>
      <c r="AV166" s="48"/>
    </row>
    <row r="167" spans="2:48" x14ac:dyDescent="0.25">
      <c r="B167" s="51"/>
      <c r="C167" s="92" t="s">
        <v>14</v>
      </c>
      <c r="D167" s="112"/>
      <c r="E167" s="108"/>
      <c r="F167" s="108"/>
      <c r="G167" s="108"/>
      <c r="H167" s="108"/>
      <c r="I167" s="108"/>
      <c r="J167" s="108"/>
      <c r="K167" s="108"/>
      <c r="L167" s="108"/>
      <c r="M167" s="108"/>
      <c r="N167" s="108"/>
      <c r="O167" s="108"/>
      <c r="P167" s="108"/>
      <c r="Q167" s="108"/>
      <c r="R167" s="108"/>
      <c r="S167" s="108"/>
      <c r="T167" s="108"/>
      <c r="U167" s="108"/>
      <c r="V167" s="108"/>
      <c r="W167" s="108"/>
      <c r="X167" s="48"/>
      <c r="Z167" s="51"/>
      <c r="AA167" s="92" t="s">
        <v>14</v>
      </c>
      <c r="AB167" s="147"/>
      <c r="AC167" s="89"/>
      <c r="AD167" s="89"/>
      <c r="AE167" s="89"/>
      <c r="AF167" s="89"/>
      <c r="AG167" s="89"/>
      <c r="AH167" s="89"/>
      <c r="AI167" s="89"/>
      <c r="AJ167" s="89"/>
      <c r="AK167" s="89"/>
      <c r="AL167" s="89"/>
      <c r="AM167" s="89"/>
      <c r="AN167" s="89"/>
      <c r="AO167" s="89"/>
      <c r="AP167" s="89"/>
      <c r="AQ167" s="89"/>
      <c r="AR167" s="89"/>
      <c r="AS167" s="89"/>
      <c r="AT167" s="89"/>
      <c r="AU167" s="89"/>
      <c r="AV167" s="48"/>
    </row>
    <row r="168" spans="2:48" x14ac:dyDescent="0.25">
      <c r="B168" s="51"/>
      <c r="C168" s="92" t="s">
        <v>15</v>
      </c>
      <c r="D168" s="112"/>
      <c r="E168" s="108"/>
      <c r="F168" s="108"/>
      <c r="G168" s="108"/>
      <c r="H168" s="108"/>
      <c r="I168" s="108"/>
      <c r="J168" s="108"/>
      <c r="K168" s="108"/>
      <c r="L168" s="108"/>
      <c r="M168" s="108"/>
      <c r="N168" s="108"/>
      <c r="O168" s="108"/>
      <c r="P168" s="108"/>
      <c r="Q168" s="108"/>
      <c r="R168" s="108"/>
      <c r="S168" s="108"/>
      <c r="T168" s="108"/>
      <c r="U168" s="108"/>
      <c r="V168" s="108"/>
      <c r="W168" s="108"/>
      <c r="X168" s="48"/>
      <c r="Z168" s="51"/>
      <c r="AA168" s="92" t="s">
        <v>15</v>
      </c>
      <c r="AB168" s="147"/>
      <c r="AC168" s="89"/>
      <c r="AD168" s="89"/>
      <c r="AE168" s="89"/>
      <c r="AF168" s="89"/>
      <c r="AG168" s="89"/>
      <c r="AH168" s="89"/>
      <c r="AI168" s="89"/>
      <c r="AJ168" s="89"/>
      <c r="AK168" s="89"/>
      <c r="AL168" s="89"/>
      <c r="AM168" s="89"/>
      <c r="AN168" s="89"/>
      <c r="AO168" s="89"/>
      <c r="AP168" s="89"/>
      <c r="AQ168" s="89"/>
      <c r="AR168" s="89"/>
      <c r="AS168" s="89"/>
      <c r="AT168" s="89"/>
      <c r="AU168" s="89"/>
      <c r="AV168" s="48"/>
    </row>
    <row r="169" spans="2:48" x14ac:dyDescent="0.25">
      <c r="B169" s="51"/>
      <c r="C169" s="92" t="s">
        <v>16</v>
      </c>
      <c r="D169" s="112"/>
      <c r="E169" s="108"/>
      <c r="F169" s="108"/>
      <c r="G169" s="108"/>
      <c r="H169" s="108"/>
      <c r="I169" s="108"/>
      <c r="J169" s="108"/>
      <c r="K169" s="108"/>
      <c r="L169" s="108"/>
      <c r="M169" s="108"/>
      <c r="N169" s="108"/>
      <c r="O169" s="108"/>
      <c r="P169" s="108"/>
      <c r="Q169" s="108"/>
      <c r="R169" s="108"/>
      <c r="S169" s="108"/>
      <c r="T169" s="108"/>
      <c r="U169" s="108"/>
      <c r="V169" s="108"/>
      <c r="W169" s="108"/>
      <c r="X169" s="48"/>
      <c r="Z169" s="51"/>
      <c r="AA169" s="92" t="s">
        <v>16</v>
      </c>
      <c r="AB169" s="147"/>
      <c r="AC169" s="89"/>
      <c r="AD169" s="89"/>
      <c r="AE169" s="89"/>
      <c r="AF169" s="89"/>
      <c r="AG169" s="89"/>
      <c r="AH169" s="89"/>
      <c r="AI169" s="89"/>
      <c r="AJ169" s="89"/>
      <c r="AK169" s="89"/>
      <c r="AL169" s="89"/>
      <c r="AM169" s="89"/>
      <c r="AN169" s="89"/>
      <c r="AO169" s="89"/>
      <c r="AP169" s="89"/>
      <c r="AQ169" s="89"/>
      <c r="AR169" s="89"/>
      <c r="AS169" s="89"/>
      <c r="AT169" s="89"/>
      <c r="AU169" s="89"/>
      <c r="AV169" s="48"/>
    </row>
    <row r="170" spans="2:48" x14ac:dyDescent="0.25">
      <c r="B170" s="51"/>
      <c r="C170" s="92" t="s">
        <v>17</v>
      </c>
      <c r="D170" s="112"/>
      <c r="E170" s="108"/>
      <c r="F170" s="108"/>
      <c r="G170" s="108"/>
      <c r="H170" s="108"/>
      <c r="I170" s="108"/>
      <c r="J170" s="108"/>
      <c r="K170" s="108"/>
      <c r="L170" s="108"/>
      <c r="M170" s="108"/>
      <c r="N170" s="108"/>
      <c r="O170" s="108"/>
      <c r="P170" s="108"/>
      <c r="Q170" s="108"/>
      <c r="R170" s="108"/>
      <c r="S170" s="108"/>
      <c r="T170" s="108"/>
      <c r="U170" s="108"/>
      <c r="V170" s="108"/>
      <c r="W170" s="108"/>
      <c r="X170" s="48"/>
      <c r="Z170" s="51"/>
      <c r="AA170" s="92" t="s">
        <v>17</v>
      </c>
      <c r="AB170" s="147"/>
      <c r="AC170" s="89"/>
      <c r="AD170" s="89"/>
      <c r="AE170" s="89"/>
      <c r="AF170" s="89"/>
      <c r="AG170" s="89"/>
      <c r="AH170" s="89"/>
      <c r="AI170" s="89"/>
      <c r="AJ170" s="89"/>
      <c r="AK170" s="89"/>
      <c r="AL170" s="89"/>
      <c r="AM170" s="89"/>
      <c r="AN170" s="89"/>
      <c r="AO170" s="89"/>
      <c r="AP170" s="89"/>
      <c r="AQ170" s="89"/>
      <c r="AR170" s="89"/>
      <c r="AS170" s="89"/>
      <c r="AT170" s="89"/>
      <c r="AU170" s="89"/>
      <c r="AV170" s="48"/>
    </row>
    <row r="171" spans="2:48" x14ac:dyDescent="0.25">
      <c r="B171" s="51"/>
      <c r="C171" s="92" t="s">
        <v>18</v>
      </c>
      <c r="D171" s="112"/>
      <c r="E171" s="108"/>
      <c r="F171" s="108"/>
      <c r="G171" s="108"/>
      <c r="H171" s="108"/>
      <c r="I171" s="108"/>
      <c r="J171" s="108"/>
      <c r="K171" s="108"/>
      <c r="L171" s="108"/>
      <c r="M171" s="108"/>
      <c r="N171" s="108"/>
      <c r="O171" s="108"/>
      <c r="P171" s="108"/>
      <c r="Q171" s="108"/>
      <c r="R171" s="108"/>
      <c r="S171" s="108"/>
      <c r="T171" s="108"/>
      <c r="U171" s="108"/>
      <c r="V171" s="108"/>
      <c r="W171" s="108"/>
      <c r="X171" s="48"/>
      <c r="Z171" s="51"/>
      <c r="AA171" s="92" t="s">
        <v>18</v>
      </c>
      <c r="AB171" s="147"/>
      <c r="AC171" s="89"/>
      <c r="AD171" s="89"/>
      <c r="AE171" s="89"/>
      <c r="AF171" s="89"/>
      <c r="AG171" s="89"/>
      <c r="AH171" s="89"/>
      <c r="AI171" s="89"/>
      <c r="AJ171" s="89"/>
      <c r="AK171" s="89"/>
      <c r="AL171" s="89"/>
      <c r="AM171" s="89"/>
      <c r="AN171" s="89"/>
      <c r="AO171" s="89"/>
      <c r="AP171" s="89"/>
      <c r="AQ171" s="89"/>
      <c r="AR171" s="89"/>
      <c r="AS171" s="89"/>
      <c r="AT171" s="89"/>
      <c r="AU171" s="89"/>
      <c r="AV171" s="48"/>
    </row>
    <row r="172" spans="2:48" x14ac:dyDescent="0.25">
      <c r="B172" s="51"/>
      <c r="C172" s="93" t="s">
        <v>86</v>
      </c>
      <c r="D172" s="113"/>
      <c r="E172" s="108"/>
      <c r="F172" s="108"/>
      <c r="G172" s="108"/>
      <c r="H172" s="108"/>
      <c r="I172" s="108"/>
      <c r="J172" s="108"/>
      <c r="K172" s="108"/>
      <c r="L172" s="108"/>
      <c r="M172" s="108"/>
      <c r="N172" s="108"/>
      <c r="O172" s="108"/>
      <c r="P172" s="108"/>
      <c r="Q172" s="108"/>
      <c r="R172" s="108"/>
      <c r="S172" s="108"/>
      <c r="T172" s="108"/>
      <c r="U172" s="108"/>
      <c r="V172" s="108"/>
      <c r="W172" s="108"/>
      <c r="X172" s="90"/>
      <c r="Z172" s="51"/>
      <c r="AA172" s="93" t="s">
        <v>86</v>
      </c>
      <c r="AB172" s="149"/>
      <c r="AC172" s="89"/>
      <c r="AD172" s="89"/>
      <c r="AE172" s="89"/>
      <c r="AF172" s="89"/>
      <c r="AG172" s="89"/>
      <c r="AH172" s="89"/>
      <c r="AI172" s="89"/>
      <c r="AJ172" s="89"/>
      <c r="AK172" s="89"/>
      <c r="AL172" s="89"/>
      <c r="AM172" s="89"/>
      <c r="AN172" s="89"/>
      <c r="AO172" s="89"/>
      <c r="AP172" s="89"/>
      <c r="AQ172" s="89"/>
      <c r="AR172" s="89"/>
      <c r="AS172" s="89"/>
      <c r="AT172" s="89"/>
      <c r="AU172" s="89"/>
      <c r="AV172" s="90"/>
    </row>
    <row r="173" spans="2:48" x14ac:dyDescent="0.25">
      <c r="B173" s="51"/>
      <c r="C173" s="56" t="s">
        <v>93</v>
      </c>
      <c r="D173" s="114"/>
      <c r="E173" s="99">
        <f>SUM(E154:E172)</f>
        <v>0</v>
      </c>
      <c r="F173" s="99">
        <f t="shared" ref="F173:W173" si="26">SUM(F154:F172)</f>
        <v>0</v>
      </c>
      <c r="G173" s="99">
        <f t="shared" si="26"/>
        <v>0</v>
      </c>
      <c r="H173" s="99">
        <f t="shared" si="26"/>
        <v>0</v>
      </c>
      <c r="I173" s="99">
        <f t="shared" si="26"/>
        <v>0</v>
      </c>
      <c r="J173" s="99">
        <f t="shared" si="26"/>
        <v>0</v>
      </c>
      <c r="K173" s="99">
        <f t="shared" si="26"/>
        <v>0</v>
      </c>
      <c r="L173" s="99">
        <f t="shared" si="26"/>
        <v>0</v>
      </c>
      <c r="M173" s="99">
        <f t="shared" si="26"/>
        <v>0</v>
      </c>
      <c r="N173" s="99">
        <f t="shared" si="26"/>
        <v>0</v>
      </c>
      <c r="O173" s="99">
        <f t="shared" si="26"/>
        <v>0</v>
      </c>
      <c r="P173" s="99">
        <f t="shared" si="26"/>
        <v>0</v>
      </c>
      <c r="Q173" s="99">
        <f t="shared" si="26"/>
        <v>0</v>
      </c>
      <c r="R173" s="99">
        <f t="shared" si="26"/>
        <v>0</v>
      </c>
      <c r="S173" s="99">
        <f t="shared" si="26"/>
        <v>0</v>
      </c>
      <c r="T173" s="99">
        <f t="shared" si="26"/>
        <v>0</v>
      </c>
      <c r="U173" s="99">
        <f t="shared" si="26"/>
        <v>0</v>
      </c>
      <c r="V173" s="99">
        <f t="shared" si="26"/>
        <v>0</v>
      </c>
      <c r="W173" s="99">
        <f t="shared" si="26"/>
        <v>0</v>
      </c>
      <c r="X173" s="115">
        <f>SUM(E173:W173)</f>
        <v>0</v>
      </c>
      <c r="Z173" s="51"/>
      <c r="AA173" s="56" t="s">
        <v>93</v>
      </c>
      <c r="AB173" s="150"/>
      <c r="AC173" s="98">
        <f>SUM(AC154:AC172)</f>
        <v>0</v>
      </c>
      <c r="AD173" s="98">
        <f t="shared" ref="AD173:AU173" si="27">SUM(AD154:AD172)</f>
        <v>0</v>
      </c>
      <c r="AE173" s="98">
        <f t="shared" si="27"/>
        <v>0</v>
      </c>
      <c r="AF173" s="98">
        <f t="shared" si="27"/>
        <v>0</v>
      </c>
      <c r="AG173" s="98">
        <f t="shared" si="27"/>
        <v>0</v>
      </c>
      <c r="AH173" s="98">
        <f t="shared" si="27"/>
        <v>0</v>
      </c>
      <c r="AI173" s="98">
        <f t="shared" si="27"/>
        <v>0</v>
      </c>
      <c r="AJ173" s="98">
        <f t="shared" si="27"/>
        <v>0</v>
      </c>
      <c r="AK173" s="98">
        <f t="shared" si="27"/>
        <v>0</v>
      </c>
      <c r="AL173" s="98">
        <f t="shared" si="27"/>
        <v>0</v>
      </c>
      <c r="AM173" s="98">
        <f t="shared" si="27"/>
        <v>0</v>
      </c>
      <c r="AN173" s="98">
        <f t="shared" si="27"/>
        <v>0</v>
      </c>
      <c r="AO173" s="98">
        <f t="shared" si="27"/>
        <v>0</v>
      </c>
      <c r="AP173" s="98">
        <f t="shared" si="27"/>
        <v>0</v>
      </c>
      <c r="AQ173" s="98">
        <f t="shared" si="27"/>
        <v>0</v>
      </c>
      <c r="AR173" s="98">
        <f t="shared" si="27"/>
        <v>0</v>
      </c>
      <c r="AS173" s="98">
        <f t="shared" si="27"/>
        <v>0</v>
      </c>
      <c r="AT173" s="98">
        <f t="shared" si="27"/>
        <v>0</v>
      </c>
      <c r="AU173" s="98">
        <f t="shared" si="27"/>
        <v>0</v>
      </c>
      <c r="AV173" s="48">
        <f>SUM(AC173:AU173)</f>
        <v>0</v>
      </c>
    </row>
    <row r="174" spans="2:48" ht="15.75" thickBot="1" x14ac:dyDescent="0.3">
      <c r="B174" s="58"/>
      <c r="C174" s="59"/>
      <c r="D174" s="59"/>
      <c r="E174" s="59"/>
      <c r="F174" s="59"/>
      <c r="G174" s="59"/>
      <c r="H174" s="59"/>
      <c r="I174" s="59"/>
      <c r="J174" s="59"/>
      <c r="K174" s="59"/>
      <c r="L174" s="59"/>
      <c r="M174" s="59"/>
      <c r="N174" s="59"/>
      <c r="O174" s="59"/>
      <c r="P174" s="59"/>
      <c r="Q174" s="59"/>
      <c r="R174" s="59"/>
      <c r="S174" s="59"/>
      <c r="T174" s="59"/>
      <c r="U174" s="59"/>
      <c r="V174" s="59"/>
      <c r="W174" s="59"/>
      <c r="X174" s="60"/>
      <c r="Z174" s="58"/>
      <c r="AA174" s="59"/>
      <c r="AB174" s="151"/>
      <c r="AC174" s="59"/>
      <c r="AD174" s="59"/>
      <c r="AE174" s="59"/>
      <c r="AF174" s="59"/>
      <c r="AG174" s="59"/>
      <c r="AH174" s="59"/>
      <c r="AI174" s="59"/>
      <c r="AJ174" s="59"/>
      <c r="AK174" s="59"/>
      <c r="AL174" s="59"/>
      <c r="AM174" s="59"/>
      <c r="AN174" s="59"/>
      <c r="AO174" s="59"/>
      <c r="AP174" s="59"/>
      <c r="AQ174" s="59"/>
      <c r="AR174" s="59"/>
      <c r="AS174" s="59"/>
      <c r="AT174" s="59"/>
      <c r="AU174" s="59"/>
      <c r="AV174" s="60"/>
    </row>
  </sheetData>
  <conditionalFormatting sqref="E7:W16">
    <cfRule type="cellIs" dxfId="13" priority="15" operator="greaterThan">
      <formula>0</formula>
    </cfRule>
  </conditionalFormatting>
  <conditionalFormatting sqref="E32:W41">
    <cfRule type="cellIs" dxfId="12" priority="12" operator="greaterThan">
      <formula>0</formula>
    </cfRule>
  </conditionalFormatting>
  <conditionalFormatting sqref="AC7:AU16">
    <cfRule type="cellIs" dxfId="11" priority="13" operator="greaterThan">
      <formula>0</formula>
    </cfRule>
  </conditionalFormatting>
  <conditionalFormatting sqref="AC32:AU41">
    <cfRule type="cellIs" dxfId="10" priority="11" operator="greaterThan">
      <formula>0</formula>
    </cfRule>
  </conditionalFormatting>
  <conditionalFormatting sqref="E57:W66">
    <cfRule type="cellIs" dxfId="9" priority="10" operator="greaterThan">
      <formula>0</formula>
    </cfRule>
  </conditionalFormatting>
  <conditionalFormatting sqref="AC57:AU66">
    <cfRule type="cellIs" dxfId="8" priority="9" operator="greaterThan">
      <formula>0</formula>
    </cfRule>
  </conditionalFormatting>
  <conditionalFormatting sqref="E82:W91">
    <cfRule type="cellIs" dxfId="7" priority="8" operator="greaterThan">
      <formula>0</formula>
    </cfRule>
  </conditionalFormatting>
  <conditionalFormatting sqref="AC82:AU91">
    <cfRule type="cellIs" dxfId="6" priority="7" operator="greaterThan">
      <formula>0</formula>
    </cfRule>
  </conditionalFormatting>
  <conditionalFormatting sqref="E107:W116">
    <cfRule type="cellIs" dxfId="5" priority="6" operator="greaterThan">
      <formula>0</formula>
    </cfRule>
  </conditionalFormatting>
  <conditionalFormatting sqref="AC107:AU116">
    <cfRule type="cellIs" dxfId="4" priority="5" operator="greaterThan">
      <formula>0</formula>
    </cfRule>
  </conditionalFormatting>
  <conditionalFormatting sqref="E132:W141">
    <cfRule type="cellIs" dxfId="3" priority="4" operator="greaterThan">
      <formula>0</formula>
    </cfRule>
  </conditionalFormatting>
  <conditionalFormatting sqref="AC132:AU141">
    <cfRule type="cellIs" dxfId="2" priority="3" operator="greaterThan">
      <formula>0</formula>
    </cfRule>
  </conditionalFormatting>
  <conditionalFormatting sqref="E157:W166">
    <cfRule type="cellIs" dxfId="1" priority="2" operator="greaterThan">
      <formula>0</formula>
    </cfRule>
  </conditionalFormatting>
  <conditionalFormatting sqref="AC157:AU166">
    <cfRule type="cellIs" dxfId="0" priority="1" operator="greaterThan">
      <formula>0</formula>
    </cfRule>
  </conditionalFormatting>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AD23"/>
  <sheetViews>
    <sheetView zoomScale="75" zoomScaleNormal="75" workbookViewId="0">
      <selection activeCell="C2" sqref="C2:J2"/>
    </sheetView>
  </sheetViews>
  <sheetFormatPr defaultColWidth="9.140625" defaultRowHeight="15" x14ac:dyDescent="0.25"/>
  <cols>
    <col min="1" max="1" width="2.5703125" style="1" customWidth="1"/>
    <col min="2" max="2" width="10.140625" style="1" customWidth="1"/>
    <col min="3" max="10" width="7.42578125" style="1" customWidth="1"/>
    <col min="11" max="11" width="2.85546875" style="1" customWidth="1"/>
    <col min="12" max="12" width="13" style="1" customWidth="1"/>
    <col min="13" max="20" width="7.42578125" style="1" customWidth="1"/>
    <col min="21" max="21" width="2.85546875" style="1" customWidth="1"/>
    <col min="22" max="22" width="13" style="1" customWidth="1"/>
    <col min="23" max="30" width="7.42578125" style="1" customWidth="1"/>
    <col min="31" max="16384" width="9.140625" style="1"/>
  </cols>
  <sheetData>
    <row r="2" spans="2:30" ht="14.45" x14ac:dyDescent="0.25">
      <c r="B2" s="162" t="s">
        <v>0</v>
      </c>
      <c r="C2" s="254" t="str">
        <f>'Base Year Population'!$B$11</f>
        <v>NORTOPIA</v>
      </c>
      <c r="D2" s="255"/>
      <c r="E2" s="255"/>
      <c r="F2" s="255"/>
      <c r="G2" s="255"/>
      <c r="H2" s="255"/>
      <c r="I2" s="255"/>
      <c r="J2" s="256"/>
      <c r="K2" s="4"/>
      <c r="L2" s="162" t="s">
        <v>21</v>
      </c>
      <c r="M2" s="254" t="str">
        <f>C2</f>
        <v>NORTOPIA</v>
      </c>
      <c r="N2" s="255"/>
      <c r="O2" s="255"/>
      <c r="P2" s="255"/>
      <c r="Q2" s="255"/>
      <c r="R2" s="255"/>
      <c r="S2" s="255"/>
      <c r="T2" s="256"/>
      <c r="U2" s="4"/>
      <c r="V2" s="162" t="s">
        <v>31</v>
      </c>
      <c r="W2" s="254" t="str">
        <f>C2</f>
        <v>NORTOPIA</v>
      </c>
      <c r="X2" s="255"/>
      <c r="Y2" s="255"/>
      <c r="Z2" s="255"/>
      <c r="AA2" s="255"/>
      <c r="AB2" s="255"/>
      <c r="AC2" s="255"/>
      <c r="AD2" s="256"/>
    </row>
    <row r="3" spans="2:30" ht="14.45" x14ac:dyDescent="0.25">
      <c r="B3" s="163" t="s">
        <v>25</v>
      </c>
      <c r="C3" s="223">
        <f>'Base Year Population'!$C$3</f>
        <v>2015</v>
      </c>
      <c r="D3" s="223">
        <f>'Base Year Population'!$E$3</f>
        <v>2020</v>
      </c>
      <c r="E3" s="223">
        <f>'Base Year Population'!$F$3</f>
        <v>2025</v>
      </c>
      <c r="F3" s="223">
        <f>'Base Year Population'!$G$3</f>
        <v>2030</v>
      </c>
      <c r="G3" s="223">
        <f>'Base Year Population'!$H$3</f>
        <v>2035</v>
      </c>
      <c r="H3" s="223">
        <f>'Base Year Population'!$I$3</f>
        <v>2040</v>
      </c>
      <c r="I3" s="223">
        <f>'Base Year Population'!$J$3</f>
        <v>2045</v>
      </c>
      <c r="J3" s="223">
        <f>'Base Year Population'!$K$3</f>
        <v>2050</v>
      </c>
      <c r="K3" s="47"/>
      <c r="L3" s="163" t="s">
        <v>25</v>
      </c>
      <c r="M3" s="223">
        <f>'Base Year Population'!$C$3</f>
        <v>2015</v>
      </c>
      <c r="N3" s="223">
        <f>'Base Year Population'!$E$3</f>
        <v>2020</v>
      </c>
      <c r="O3" s="223">
        <f>'Base Year Population'!$F$3</f>
        <v>2025</v>
      </c>
      <c r="P3" s="223">
        <f>'Base Year Population'!$G$3</f>
        <v>2030</v>
      </c>
      <c r="Q3" s="223">
        <f>'Base Year Population'!$H$3</f>
        <v>2035</v>
      </c>
      <c r="R3" s="223">
        <f>'Base Year Population'!$I$3</f>
        <v>2040</v>
      </c>
      <c r="S3" s="223">
        <f>'Base Year Population'!$J$3</f>
        <v>2045</v>
      </c>
      <c r="T3" s="223">
        <f>'Base Year Population'!$K$3</f>
        <v>2050</v>
      </c>
      <c r="U3" s="47"/>
      <c r="V3" s="163" t="s">
        <v>25</v>
      </c>
      <c r="W3" s="223">
        <f>'Base Year Population'!$C$3</f>
        <v>2015</v>
      </c>
      <c r="X3" s="223">
        <f>'Base Year Population'!$E$3</f>
        <v>2020</v>
      </c>
      <c r="Y3" s="223">
        <f>'Base Year Population'!$F$3</f>
        <v>2025</v>
      </c>
      <c r="Z3" s="223">
        <f>'Base Year Population'!$G$3</f>
        <v>2030</v>
      </c>
      <c r="AA3" s="223">
        <f>'Base Year Population'!$H$3</f>
        <v>2035</v>
      </c>
      <c r="AB3" s="223">
        <f>'Base Year Population'!$I$3</f>
        <v>2040</v>
      </c>
      <c r="AC3" s="223">
        <f>'Base Year Population'!$J$3</f>
        <v>2045</v>
      </c>
      <c r="AD3" s="223">
        <f>'Base Year Population'!$K$3</f>
        <v>2050</v>
      </c>
    </row>
    <row r="4" spans="2:30" ht="14.45" x14ac:dyDescent="0.25">
      <c r="B4" s="164" t="s">
        <v>1</v>
      </c>
      <c r="C4" s="224">
        <v>125</v>
      </c>
      <c r="D4" s="225">
        <v>131.11901406296778</v>
      </c>
      <c r="E4" s="225">
        <v>124.23794357651376</v>
      </c>
      <c r="F4" s="225">
        <v>120.78202528873604</v>
      </c>
      <c r="G4" s="225">
        <v>119.72607938896972</v>
      </c>
      <c r="H4" s="226">
        <v>118.15232697321296</v>
      </c>
      <c r="I4" s="226">
        <v>115.2029466623972</v>
      </c>
      <c r="J4" s="227">
        <v>111.75485284224013</v>
      </c>
      <c r="K4" s="70"/>
      <c r="L4" s="228" t="s">
        <v>1</v>
      </c>
      <c r="M4" s="224">
        <v>125</v>
      </c>
      <c r="N4" s="225">
        <v>121.12908990427792</v>
      </c>
      <c r="O4" s="225">
        <v>114.68214022447425</v>
      </c>
      <c r="P4" s="225">
        <v>111.49110988191019</v>
      </c>
      <c r="Q4" s="225">
        <v>110.51638107058741</v>
      </c>
      <c r="R4" s="226">
        <v>109.06368643777348</v>
      </c>
      <c r="S4" s="226">
        <v>106.34118153453012</v>
      </c>
      <c r="T4" s="227">
        <v>103.15832570052942</v>
      </c>
      <c r="U4" s="70"/>
      <c r="V4" s="228" t="s">
        <v>1</v>
      </c>
      <c r="W4" s="229">
        <f>C4+M4</f>
        <v>250</v>
      </c>
      <c r="X4" s="229">
        <f>D4+N4</f>
        <v>252.2481039672457</v>
      </c>
      <c r="Y4" s="229">
        <f>E4+O4</f>
        <v>238.92008380098801</v>
      </c>
      <c r="Z4" s="229">
        <f>F4+P4</f>
        <v>232.27313517064624</v>
      </c>
      <c r="AA4" s="229">
        <f>G4+Q4</f>
        <v>230.24246045955715</v>
      </c>
      <c r="AB4" s="229">
        <f t="shared" ref="AB4:AD19" si="0">H4+R4</f>
        <v>227.21601341098645</v>
      </c>
      <c r="AC4" s="229">
        <f t="shared" si="0"/>
        <v>221.54412819692732</v>
      </c>
      <c r="AD4" s="230">
        <f t="shared" si="0"/>
        <v>214.91317854276954</v>
      </c>
    </row>
    <row r="5" spans="2:30" ht="14.45" x14ac:dyDescent="0.25">
      <c r="B5" s="164" t="s">
        <v>2</v>
      </c>
      <c r="C5" s="231">
        <v>130</v>
      </c>
      <c r="D5" s="232">
        <v>126.25</v>
      </c>
      <c r="E5" s="232">
        <v>132.43020420359747</v>
      </c>
      <c r="F5" s="232">
        <v>125.48032301227889</v>
      </c>
      <c r="G5" s="232">
        <v>121.9898455416234</v>
      </c>
      <c r="H5" s="233">
        <v>120.92334018285942</v>
      </c>
      <c r="I5" s="233">
        <v>119.33385024294509</v>
      </c>
      <c r="J5" s="234">
        <v>116.35497612902118</v>
      </c>
      <c r="K5" s="70"/>
      <c r="L5" s="228" t="s">
        <v>2</v>
      </c>
      <c r="M5" s="231">
        <v>130</v>
      </c>
      <c r="N5" s="232">
        <v>126.25</v>
      </c>
      <c r="O5" s="232">
        <v>122.3403808033207</v>
      </c>
      <c r="P5" s="232">
        <v>115.82896162671899</v>
      </c>
      <c r="Q5" s="232">
        <v>112.60602098072928</v>
      </c>
      <c r="R5" s="233">
        <v>111.62154488129329</v>
      </c>
      <c r="S5" s="233">
        <v>110.15432330215123</v>
      </c>
      <c r="T5" s="234">
        <v>107.40459334987543</v>
      </c>
      <c r="U5" s="70"/>
      <c r="V5" s="228" t="s">
        <v>2</v>
      </c>
      <c r="W5" s="127">
        <f t="shared" ref="W5:W22" si="1">C5+M5</f>
        <v>260</v>
      </c>
      <c r="X5" s="127">
        <f t="shared" ref="X5:X22" si="2">D5+N5</f>
        <v>252.5</v>
      </c>
      <c r="Y5" s="127">
        <f t="shared" ref="Y5:Y22" si="3">E5+O5</f>
        <v>254.77058500691817</v>
      </c>
      <c r="Z5" s="127">
        <f t="shared" ref="Z5:Z22" si="4">F5+P5</f>
        <v>241.30928463899789</v>
      </c>
      <c r="AA5" s="127">
        <f t="shared" ref="AA5:AA22" si="5">G5+Q5</f>
        <v>234.59586652235268</v>
      </c>
      <c r="AB5" s="127">
        <f t="shared" si="0"/>
        <v>232.54488506415271</v>
      </c>
      <c r="AC5" s="127">
        <f t="shared" si="0"/>
        <v>229.48817354509632</v>
      </c>
      <c r="AD5" s="235">
        <f t="shared" si="0"/>
        <v>223.75956947889659</v>
      </c>
    </row>
    <row r="6" spans="2:30" ht="14.45" x14ac:dyDescent="0.25">
      <c r="B6" s="164" t="s">
        <v>3</v>
      </c>
      <c r="C6" s="231">
        <v>140</v>
      </c>
      <c r="D6" s="232">
        <v>130.61750000000001</v>
      </c>
      <c r="E6" s="232">
        <v>126.84968749999999</v>
      </c>
      <c r="F6" s="232">
        <v>133.05924767356456</v>
      </c>
      <c r="G6" s="232">
        <v>126.07635454658721</v>
      </c>
      <c r="H6" s="233">
        <v>122.5692973079461</v>
      </c>
      <c r="I6" s="233">
        <v>121.497726048728</v>
      </c>
      <c r="J6" s="234">
        <v>119.90068603159908</v>
      </c>
      <c r="K6" s="70"/>
      <c r="L6" s="228" t="s">
        <v>3</v>
      </c>
      <c r="M6" s="231">
        <v>140</v>
      </c>
      <c r="N6" s="232">
        <v>130.61750000000001</v>
      </c>
      <c r="O6" s="232">
        <v>126.84968749999999</v>
      </c>
      <c r="P6" s="232">
        <v>122.92149761213646</v>
      </c>
      <c r="Q6" s="232">
        <v>116.3791491944459</v>
      </c>
      <c r="R6" s="233">
        <v>113.14089958038775</v>
      </c>
      <c r="S6" s="233">
        <v>112.15174721947943</v>
      </c>
      <c r="T6" s="234">
        <v>110.67755633783645</v>
      </c>
      <c r="U6" s="70"/>
      <c r="V6" s="228" t="s">
        <v>3</v>
      </c>
      <c r="W6" s="127">
        <f t="shared" si="1"/>
        <v>280</v>
      </c>
      <c r="X6" s="127">
        <f t="shared" si="2"/>
        <v>261.23500000000001</v>
      </c>
      <c r="Y6" s="127">
        <f t="shared" si="3"/>
        <v>253.69937499999997</v>
      </c>
      <c r="Z6" s="127">
        <f t="shared" si="4"/>
        <v>255.980745285701</v>
      </c>
      <c r="AA6" s="127">
        <f t="shared" si="5"/>
        <v>242.45550374103311</v>
      </c>
      <c r="AB6" s="127">
        <f t="shared" si="0"/>
        <v>235.71019688833385</v>
      </c>
      <c r="AC6" s="127">
        <f t="shared" si="0"/>
        <v>233.64947326820743</v>
      </c>
      <c r="AD6" s="235">
        <f t="shared" si="0"/>
        <v>230.57824236943554</v>
      </c>
    </row>
    <row r="7" spans="2:30" ht="14.45" x14ac:dyDescent="0.25">
      <c r="B7" s="164" t="s">
        <v>4</v>
      </c>
      <c r="C7" s="231">
        <v>150</v>
      </c>
      <c r="D7" s="232">
        <v>139.965</v>
      </c>
      <c r="E7" s="232">
        <v>130.58484562500001</v>
      </c>
      <c r="F7" s="232">
        <v>126.81797507812499</v>
      </c>
      <c r="G7" s="232">
        <v>133.02598286164616</v>
      </c>
      <c r="H7" s="233">
        <v>126.04483545795057</v>
      </c>
      <c r="I7" s="233">
        <v>122.53865498361911</v>
      </c>
      <c r="J7" s="234">
        <v>121.46735161721581</v>
      </c>
      <c r="K7" s="70"/>
      <c r="L7" s="228" t="s">
        <v>4</v>
      </c>
      <c r="M7" s="231">
        <v>135</v>
      </c>
      <c r="N7" s="232">
        <v>139.965</v>
      </c>
      <c r="O7" s="232">
        <v>130.58484562500001</v>
      </c>
      <c r="P7" s="232">
        <v>126.81797507812499</v>
      </c>
      <c r="Q7" s="232">
        <v>122.89076723773343</v>
      </c>
      <c r="R7" s="233">
        <v>116.35005440714728</v>
      </c>
      <c r="S7" s="233">
        <v>113.11261435549265</v>
      </c>
      <c r="T7" s="234">
        <v>112.12370928267457</v>
      </c>
      <c r="U7" s="70"/>
      <c r="V7" s="228" t="s">
        <v>4</v>
      </c>
      <c r="W7" s="127">
        <f t="shared" si="1"/>
        <v>285</v>
      </c>
      <c r="X7" s="127">
        <f t="shared" si="2"/>
        <v>279.93</v>
      </c>
      <c r="Y7" s="127">
        <f t="shared" si="3"/>
        <v>261.16969125000003</v>
      </c>
      <c r="Z7" s="127">
        <f t="shared" si="4"/>
        <v>253.63595015624998</v>
      </c>
      <c r="AA7" s="127">
        <f t="shared" si="5"/>
        <v>255.91675009937958</v>
      </c>
      <c r="AB7" s="127">
        <f t="shared" si="0"/>
        <v>242.39488986509787</v>
      </c>
      <c r="AC7" s="127">
        <f t="shared" si="0"/>
        <v>235.65126933911176</v>
      </c>
      <c r="AD7" s="235">
        <f t="shared" si="0"/>
        <v>233.59106089989038</v>
      </c>
    </row>
    <row r="8" spans="2:30" ht="14.45" x14ac:dyDescent="0.25">
      <c r="B8" s="164" t="s">
        <v>5</v>
      </c>
      <c r="C8" s="231">
        <v>155</v>
      </c>
      <c r="D8" s="232">
        <v>150.5625</v>
      </c>
      <c r="E8" s="232">
        <v>140.48986875</v>
      </c>
      <c r="F8" s="232">
        <v>131.07453879609375</v>
      </c>
      <c r="G8" s="232">
        <v>127.29354248466797</v>
      </c>
      <c r="H8" s="233">
        <v>133.52483029737735</v>
      </c>
      <c r="I8" s="233">
        <v>126.51750359091788</v>
      </c>
      <c r="J8" s="234">
        <v>122.99817493980768</v>
      </c>
      <c r="K8" s="70"/>
      <c r="L8" s="228" t="s">
        <v>5</v>
      </c>
      <c r="M8" s="231">
        <v>130</v>
      </c>
      <c r="N8" s="232">
        <v>132.80625000000001</v>
      </c>
      <c r="O8" s="232">
        <v>137.69056874999998</v>
      </c>
      <c r="P8" s="232">
        <v>128.46284188359377</v>
      </c>
      <c r="Q8" s="232">
        <v>124.75718298310547</v>
      </c>
      <c r="R8" s="233">
        <v>120.89379227012026</v>
      </c>
      <c r="S8" s="233">
        <v>114.45936602303115</v>
      </c>
      <c r="T8" s="234">
        <v>111.2745343722159</v>
      </c>
      <c r="U8" s="70"/>
      <c r="V8" s="228" t="s">
        <v>5</v>
      </c>
      <c r="W8" s="127">
        <f t="shared" si="1"/>
        <v>285</v>
      </c>
      <c r="X8" s="127">
        <f t="shared" si="2"/>
        <v>283.36874999999998</v>
      </c>
      <c r="Y8" s="127">
        <f t="shared" si="3"/>
        <v>278.18043749999998</v>
      </c>
      <c r="Z8" s="127">
        <f t="shared" si="4"/>
        <v>259.53738067968754</v>
      </c>
      <c r="AA8" s="127">
        <f t="shared" si="5"/>
        <v>252.05072546777342</v>
      </c>
      <c r="AB8" s="127">
        <f t="shared" si="0"/>
        <v>254.41862256749761</v>
      </c>
      <c r="AC8" s="127">
        <f t="shared" si="0"/>
        <v>240.97686961394902</v>
      </c>
      <c r="AD8" s="235">
        <f t="shared" si="0"/>
        <v>234.27270931202358</v>
      </c>
    </row>
    <row r="9" spans="2:30" ht="14.45" x14ac:dyDescent="0.25">
      <c r="B9" s="164" t="s">
        <v>6</v>
      </c>
      <c r="C9" s="231">
        <v>160</v>
      </c>
      <c r="D9" s="232">
        <v>149.96250000000001</v>
      </c>
      <c r="E9" s="232">
        <v>145.66921875</v>
      </c>
      <c r="F9" s="232">
        <v>135.923948015625</v>
      </c>
      <c r="G9" s="232">
        <v>126.81461628522069</v>
      </c>
      <c r="H9" s="233">
        <v>123.15650235391625</v>
      </c>
      <c r="I9" s="233">
        <v>129.18527331271258</v>
      </c>
      <c r="J9" s="234">
        <v>122.40568472421305</v>
      </c>
      <c r="K9" s="70"/>
      <c r="L9" s="228" t="s">
        <v>6</v>
      </c>
      <c r="M9" s="231">
        <v>135</v>
      </c>
      <c r="N9" s="232">
        <v>120.57500000000002</v>
      </c>
      <c r="O9" s="232">
        <v>123.17779687500001</v>
      </c>
      <c r="P9" s="232">
        <v>127.708002515625</v>
      </c>
      <c r="Q9" s="232">
        <v>119.14928584703321</v>
      </c>
      <c r="R9" s="233">
        <v>115.71228721683032</v>
      </c>
      <c r="S9" s="233">
        <v>112.12899233053655</v>
      </c>
      <c r="T9" s="234">
        <v>106.16106198636139</v>
      </c>
      <c r="U9" s="70"/>
      <c r="V9" s="228" t="s">
        <v>6</v>
      </c>
      <c r="W9" s="127">
        <f t="shared" si="1"/>
        <v>295</v>
      </c>
      <c r="X9" s="127">
        <f t="shared" si="2"/>
        <v>270.53750000000002</v>
      </c>
      <c r="Y9" s="127">
        <f t="shared" si="3"/>
        <v>268.84701562500004</v>
      </c>
      <c r="Z9" s="127">
        <f t="shared" si="4"/>
        <v>263.63195053125003</v>
      </c>
      <c r="AA9" s="127">
        <f t="shared" si="5"/>
        <v>245.96390213225391</v>
      </c>
      <c r="AB9" s="127">
        <f t="shared" si="0"/>
        <v>238.86878957074657</v>
      </c>
      <c r="AC9" s="127">
        <f t="shared" si="0"/>
        <v>241.31426564324914</v>
      </c>
      <c r="AD9" s="235">
        <f t="shared" si="0"/>
        <v>228.56674671057442</v>
      </c>
    </row>
    <row r="10" spans="2:30" ht="14.45" x14ac:dyDescent="0.25">
      <c r="B10" s="164" t="s">
        <v>7</v>
      </c>
      <c r="C10" s="231">
        <v>165</v>
      </c>
      <c r="D10" s="232">
        <v>159.44</v>
      </c>
      <c r="E10" s="232">
        <v>149.43763125000001</v>
      </c>
      <c r="F10" s="232">
        <v>145.159376484375</v>
      </c>
      <c r="G10" s="232">
        <v>135.44821419757031</v>
      </c>
      <c r="H10" s="233">
        <v>126.37076512822242</v>
      </c>
      <c r="I10" s="233">
        <v>122.72545459567755</v>
      </c>
      <c r="J10" s="234">
        <v>128.73312485611808</v>
      </c>
      <c r="K10" s="70"/>
      <c r="L10" s="228" t="s">
        <v>7</v>
      </c>
      <c r="M10" s="231">
        <v>140</v>
      </c>
      <c r="N10" s="232">
        <v>127.7775</v>
      </c>
      <c r="O10" s="232">
        <v>114.12423750000002</v>
      </c>
      <c r="P10" s="232">
        <v>116.58778474218751</v>
      </c>
      <c r="Q10" s="232">
        <v>120.87562438103906</v>
      </c>
      <c r="R10" s="233">
        <v>112.77479905421694</v>
      </c>
      <c r="S10" s="233">
        <v>109.5216798507299</v>
      </c>
      <c r="T10" s="234">
        <v>106.13009124085283</v>
      </c>
      <c r="U10" s="70"/>
      <c r="V10" s="228" t="s">
        <v>7</v>
      </c>
      <c r="W10" s="127">
        <f t="shared" si="1"/>
        <v>305</v>
      </c>
      <c r="X10" s="127">
        <f t="shared" si="2"/>
        <v>287.21749999999997</v>
      </c>
      <c r="Y10" s="127">
        <f t="shared" si="3"/>
        <v>263.56186875000003</v>
      </c>
      <c r="Z10" s="127">
        <f t="shared" si="4"/>
        <v>261.74716122656253</v>
      </c>
      <c r="AA10" s="127">
        <f t="shared" si="5"/>
        <v>256.32383857860935</v>
      </c>
      <c r="AB10" s="127">
        <f t="shared" si="0"/>
        <v>239.14556418243936</v>
      </c>
      <c r="AC10" s="127">
        <f t="shared" si="0"/>
        <v>232.24713444640744</v>
      </c>
      <c r="AD10" s="235">
        <f t="shared" si="0"/>
        <v>234.86321609697092</v>
      </c>
    </row>
    <row r="11" spans="2:30" ht="14.45" x14ac:dyDescent="0.25">
      <c r="B11" s="164" t="s">
        <v>8</v>
      </c>
      <c r="C11" s="231">
        <v>170</v>
      </c>
      <c r="D11" s="232">
        <v>164.42250000000001</v>
      </c>
      <c r="E11" s="232">
        <v>158.88195999999999</v>
      </c>
      <c r="F11" s="232">
        <v>148.91459954062501</v>
      </c>
      <c r="G11" s="232">
        <v>144.65131866667969</v>
      </c>
      <c r="H11" s="233">
        <v>134.97414544787881</v>
      </c>
      <c r="I11" s="233">
        <v>125.92846745027364</v>
      </c>
      <c r="J11" s="234">
        <v>122.29591550459267</v>
      </c>
      <c r="K11" s="70"/>
      <c r="L11" s="228" t="s">
        <v>8</v>
      </c>
      <c r="M11" s="231">
        <v>140</v>
      </c>
      <c r="N11" s="232">
        <v>136.01</v>
      </c>
      <c r="O11" s="232">
        <v>124.13584125</v>
      </c>
      <c r="P11" s="232">
        <v>110.87169673125001</v>
      </c>
      <c r="Q11" s="232">
        <v>113.26503287703517</v>
      </c>
      <c r="R11" s="233">
        <v>117.43066908617944</v>
      </c>
      <c r="S11" s="233">
        <v>109.56071728117175</v>
      </c>
      <c r="T11" s="234">
        <v>106.40031197498409</v>
      </c>
      <c r="U11" s="70"/>
      <c r="V11" s="228" t="s">
        <v>8</v>
      </c>
      <c r="W11" s="127">
        <f t="shared" si="1"/>
        <v>310</v>
      </c>
      <c r="X11" s="127">
        <f t="shared" si="2"/>
        <v>300.4325</v>
      </c>
      <c r="Y11" s="127">
        <f t="shared" si="3"/>
        <v>283.01780124999999</v>
      </c>
      <c r="Z11" s="127">
        <f t="shared" si="4"/>
        <v>259.78629627187502</v>
      </c>
      <c r="AA11" s="127">
        <f t="shared" si="5"/>
        <v>257.91635154371488</v>
      </c>
      <c r="AB11" s="127">
        <f t="shared" si="0"/>
        <v>252.40481453405823</v>
      </c>
      <c r="AC11" s="127">
        <f t="shared" si="0"/>
        <v>235.48918473144539</v>
      </c>
      <c r="AD11" s="235">
        <f t="shared" si="0"/>
        <v>228.69622747957675</v>
      </c>
    </row>
    <row r="12" spans="2:30" ht="14.45" x14ac:dyDescent="0.25">
      <c r="B12" s="164" t="s">
        <v>9</v>
      </c>
      <c r="C12" s="231">
        <v>175</v>
      </c>
      <c r="D12" s="232">
        <v>169.41246129999999</v>
      </c>
      <c r="E12" s="232">
        <v>163.86136376209581</v>
      </c>
      <c r="F12" s="232">
        <v>158.34653188759495</v>
      </c>
      <c r="G12" s="232">
        <v>148.41905422929889</v>
      </c>
      <c r="H12" s="233">
        <v>144.17599657149779</v>
      </c>
      <c r="I12" s="233">
        <v>134.53618417987414</v>
      </c>
      <c r="J12" s="234">
        <v>125.5249813778928</v>
      </c>
      <c r="K12" s="70"/>
      <c r="L12" s="228" t="s">
        <v>9</v>
      </c>
      <c r="M12" s="231">
        <v>155</v>
      </c>
      <c r="N12" s="232">
        <v>136.71614459999998</v>
      </c>
      <c r="O12" s="232">
        <v>132.82562910053457</v>
      </c>
      <c r="P12" s="232">
        <v>121.23478983772338</v>
      </c>
      <c r="Q12" s="232">
        <v>108.2853134146072</v>
      </c>
      <c r="R12" s="233">
        <v>110.6275449955258</v>
      </c>
      <c r="S12" s="233">
        <v>114.70101913952735</v>
      </c>
      <c r="T12" s="234">
        <v>107.0184605985925</v>
      </c>
      <c r="U12" s="70"/>
      <c r="V12" s="228" t="s">
        <v>9</v>
      </c>
      <c r="W12" s="127">
        <f t="shared" si="1"/>
        <v>330</v>
      </c>
      <c r="X12" s="127">
        <f t="shared" si="2"/>
        <v>306.12860589999997</v>
      </c>
      <c r="Y12" s="127">
        <f t="shared" si="3"/>
        <v>296.6869928626304</v>
      </c>
      <c r="Z12" s="127">
        <f t="shared" si="4"/>
        <v>279.58132172531833</v>
      </c>
      <c r="AA12" s="127">
        <f t="shared" si="5"/>
        <v>256.7043676439061</v>
      </c>
      <c r="AB12" s="127">
        <f t="shared" si="0"/>
        <v>254.80354156702359</v>
      </c>
      <c r="AC12" s="127">
        <f t="shared" si="0"/>
        <v>249.23720331940149</v>
      </c>
      <c r="AD12" s="235">
        <f t="shared" si="0"/>
        <v>232.5434419764853</v>
      </c>
    </row>
    <row r="13" spans="2:30" ht="14.45" x14ac:dyDescent="0.25">
      <c r="B13" s="164" t="s">
        <v>10</v>
      </c>
      <c r="C13" s="231">
        <v>180</v>
      </c>
      <c r="D13" s="232">
        <v>174.13877249999999</v>
      </c>
      <c r="E13" s="232">
        <v>168.59185465725511</v>
      </c>
      <c r="F13" s="232">
        <v>163.08013886230111</v>
      </c>
      <c r="G13" s="232">
        <v>157.6034821181978</v>
      </c>
      <c r="H13" s="233">
        <v>147.73355204409529</v>
      </c>
      <c r="I13" s="233">
        <v>143.52057311251315</v>
      </c>
      <c r="J13" s="234">
        <v>133.93420986484912</v>
      </c>
      <c r="K13" s="70"/>
      <c r="L13" s="228" t="s">
        <v>10</v>
      </c>
      <c r="M13" s="231">
        <v>175</v>
      </c>
      <c r="N13" s="232">
        <v>154.23719850000001</v>
      </c>
      <c r="O13" s="232">
        <v>136.05391364267649</v>
      </c>
      <c r="P13" s="232">
        <v>132.19237006739917</v>
      </c>
      <c r="Q13" s="232">
        <v>120.66588894953861</v>
      </c>
      <c r="R13" s="233">
        <v>107.78517669458411</v>
      </c>
      <c r="S13" s="233">
        <v>110.12463265280452</v>
      </c>
      <c r="T13" s="234">
        <v>114.1877961144349</v>
      </c>
      <c r="U13" s="70"/>
      <c r="V13" s="228" t="s">
        <v>10</v>
      </c>
      <c r="W13" s="127">
        <f t="shared" si="1"/>
        <v>355</v>
      </c>
      <c r="X13" s="127">
        <f t="shared" si="2"/>
        <v>328.37597099999999</v>
      </c>
      <c r="Y13" s="127">
        <f t="shared" si="3"/>
        <v>304.6457682999316</v>
      </c>
      <c r="Z13" s="127">
        <f t="shared" si="4"/>
        <v>295.27250892970028</v>
      </c>
      <c r="AA13" s="127">
        <f t="shared" si="5"/>
        <v>278.26937106773642</v>
      </c>
      <c r="AB13" s="127">
        <f t="shared" si="0"/>
        <v>255.51872873867939</v>
      </c>
      <c r="AC13" s="127">
        <f t="shared" si="0"/>
        <v>253.64520576531766</v>
      </c>
      <c r="AD13" s="235">
        <f t="shared" si="0"/>
        <v>248.12200597928404</v>
      </c>
    </row>
    <row r="14" spans="2:30" x14ac:dyDescent="0.25">
      <c r="B14" s="164" t="s">
        <v>11</v>
      </c>
      <c r="C14" s="231">
        <v>200</v>
      </c>
      <c r="D14" s="232">
        <v>178.67456999999999</v>
      </c>
      <c r="E14" s="232">
        <v>172.87983897818998</v>
      </c>
      <c r="F14" s="232">
        <v>167.39520523633021</v>
      </c>
      <c r="G14" s="232">
        <v>161.94367809671144</v>
      </c>
      <c r="H14" s="233">
        <v>156.52517564870013</v>
      </c>
      <c r="I14" s="233">
        <v>146.74117074889031</v>
      </c>
      <c r="J14" s="234">
        <v>142.57403824286104</v>
      </c>
      <c r="K14" s="70"/>
      <c r="L14" s="228" t="s">
        <v>11</v>
      </c>
      <c r="M14" s="231">
        <v>190</v>
      </c>
      <c r="N14" s="232">
        <v>173.7113875</v>
      </c>
      <c r="O14" s="232">
        <v>153.12214309496827</v>
      </c>
      <c r="P14" s="232">
        <v>135.08821552335712</v>
      </c>
      <c r="Q14" s="232">
        <v>131.27115769206046</v>
      </c>
      <c r="R14" s="233">
        <v>119.84030561246239</v>
      </c>
      <c r="S14" s="233">
        <v>107.06114351612142</v>
      </c>
      <c r="T14" s="234">
        <v>109.39834789409058</v>
      </c>
      <c r="U14" s="70"/>
      <c r="V14" s="228" t="s">
        <v>11</v>
      </c>
      <c r="W14" s="127">
        <f t="shared" si="1"/>
        <v>390</v>
      </c>
      <c r="X14" s="127">
        <f t="shared" si="2"/>
        <v>352.38595750000002</v>
      </c>
      <c r="Y14" s="127">
        <f t="shared" si="3"/>
        <v>326.00198207315827</v>
      </c>
      <c r="Z14" s="127">
        <f t="shared" si="4"/>
        <v>302.48342075968731</v>
      </c>
      <c r="AA14" s="127">
        <f t="shared" si="5"/>
        <v>293.21483578877189</v>
      </c>
      <c r="AB14" s="127">
        <f t="shared" si="0"/>
        <v>276.36548126116253</v>
      </c>
      <c r="AC14" s="127">
        <f t="shared" si="0"/>
        <v>253.80231426501172</v>
      </c>
      <c r="AD14" s="235">
        <f t="shared" si="0"/>
        <v>251.97238613695163</v>
      </c>
    </row>
    <row r="15" spans="2:30" x14ac:dyDescent="0.25">
      <c r="B15" s="164" t="s">
        <v>12</v>
      </c>
      <c r="C15" s="231">
        <v>215</v>
      </c>
      <c r="D15" s="232">
        <v>198.03996000000001</v>
      </c>
      <c r="E15" s="232">
        <v>176.95850938857384</v>
      </c>
      <c r="F15" s="232">
        <v>171.25260814180288</v>
      </c>
      <c r="G15" s="232">
        <v>165.85107911718279</v>
      </c>
      <c r="H15" s="233">
        <v>160.47968613350309</v>
      </c>
      <c r="I15" s="233">
        <v>155.13843951378567</v>
      </c>
      <c r="J15" s="234">
        <v>145.46709118132441</v>
      </c>
      <c r="K15" s="70"/>
      <c r="L15" s="228" t="s">
        <v>12</v>
      </c>
      <c r="M15" s="231">
        <v>210</v>
      </c>
      <c r="N15" s="232">
        <v>188.13796199999999</v>
      </c>
      <c r="O15" s="232">
        <v>172.04299523889125</v>
      </c>
      <c r="P15" s="232">
        <v>151.68088149702541</v>
      </c>
      <c r="Q15" s="232">
        <v>133.84210311718553</v>
      </c>
      <c r="R15" s="233">
        <v>130.08444931220347</v>
      </c>
      <c r="S15" s="233">
        <v>118.77857939798442</v>
      </c>
      <c r="T15" s="234">
        <v>106.13158560992511</v>
      </c>
      <c r="U15" s="70"/>
      <c r="V15" s="228" t="s">
        <v>12</v>
      </c>
      <c r="W15" s="127">
        <f t="shared" si="1"/>
        <v>425</v>
      </c>
      <c r="X15" s="127">
        <f t="shared" si="2"/>
        <v>386.17792199999997</v>
      </c>
      <c r="Y15" s="127">
        <f t="shared" si="3"/>
        <v>349.00150462746512</v>
      </c>
      <c r="Z15" s="127">
        <f t="shared" si="4"/>
        <v>322.93348963882829</v>
      </c>
      <c r="AA15" s="127">
        <f t="shared" si="5"/>
        <v>299.69318223436835</v>
      </c>
      <c r="AB15" s="127">
        <f t="shared" si="0"/>
        <v>290.5641354457066</v>
      </c>
      <c r="AC15" s="127">
        <f t="shared" si="0"/>
        <v>273.91701891177007</v>
      </c>
      <c r="AD15" s="235">
        <f t="shared" si="0"/>
        <v>251.59867679124952</v>
      </c>
    </row>
    <row r="16" spans="2:30" x14ac:dyDescent="0.25">
      <c r="B16" s="164" t="s">
        <v>13</v>
      </c>
      <c r="C16" s="231">
        <v>230</v>
      </c>
      <c r="D16" s="232">
        <v>212.36952875</v>
      </c>
      <c r="E16" s="232">
        <v>195.66840601007095</v>
      </c>
      <c r="F16" s="232">
        <v>174.88437580215748</v>
      </c>
      <c r="G16" s="232">
        <v>169.28794746047089</v>
      </c>
      <c r="H16" s="233">
        <v>163.98876151780837</v>
      </c>
      <c r="I16" s="233">
        <v>158.71592162709442</v>
      </c>
      <c r="J16" s="234">
        <v>153.46955979186205</v>
      </c>
      <c r="K16" s="70"/>
      <c r="L16" s="228" t="s">
        <v>13</v>
      </c>
      <c r="M16" s="231">
        <v>225</v>
      </c>
      <c r="N16" s="232">
        <v>207.4307025</v>
      </c>
      <c r="O16" s="232">
        <v>185.88498570956739</v>
      </c>
      <c r="P16" s="232">
        <v>170.02647647431979</v>
      </c>
      <c r="Q16" s="232">
        <v>149.94075346498849</v>
      </c>
      <c r="R16" s="233">
        <v>132.33920964492594</v>
      </c>
      <c r="S16" s="233">
        <v>128.65474602663178</v>
      </c>
      <c r="T16" s="234">
        <v>117.50083570546407</v>
      </c>
      <c r="U16" s="70"/>
      <c r="V16" s="228" t="s">
        <v>13</v>
      </c>
      <c r="W16" s="127">
        <f t="shared" si="1"/>
        <v>455</v>
      </c>
      <c r="X16" s="127">
        <f t="shared" si="2"/>
        <v>419.80023125000002</v>
      </c>
      <c r="Y16" s="127">
        <f t="shared" si="3"/>
        <v>381.55339171963834</v>
      </c>
      <c r="Z16" s="127">
        <f t="shared" si="4"/>
        <v>344.91085227647727</v>
      </c>
      <c r="AA16" s="127">
        <f t="shared" si="5"/>
        <v>319.22870092545941</v>
      </c>
      <c r="AB16" s="127">
        <f t="shared" si="0"/>
        <v>296.32797116273434</v>
      </c>
      <c r="AC16" s="127">
        <f t="shared" si="0"/>
        <v>287.37066765372617</v>
      </c>
      <c r="AD16" s="235">
        <f t="shared" si="0"/>
        <v>270.97039549732614</v>
      </c>
    </row>
    <row r="17" spans="2:30" x14ac:dyDescent="0.25">
      <c r="B17" s="164" t="s">
        <v>14</v>
      </c>
      <c r="C17" s="231">
        <v>250</v>
      </c>
      <c r="D17" s="232">
        <v>225.53064000000001</v>
      </c>
      <c r="E17" s="232">
        <v>208.36064933938627</v>
      </c>
      <c r="F17" s="232">
        <v>192.08093894496412</v>
      </c>
      <c r="G17" s="232">
        <v>171.77068827257446</v>
      </c>
      <c r="H17" s="233">
        <v>166.36161048062337</v>
      </c>
      <c r="I17" s="233">
        <v>161.23706135509042</v>
      </c>
      <c r="J17" s="234">
        <v>156.13123726607253</v>
      </c>
      <c r="K17" s="70"/>
      <c r="L17" s="228" t="s">
        <v>14</v>
      </c>
      <c r="M17" s="231">
        <v>240</v>
      </c>
      <c r="N17" s="232">
        <v>220.62780000000001</v>
      </c>
      <c r="O17" s="232">
        <v>203.51505284312145</v>
      </c>
      <c r="P17" s="232">
        <v>182.47689199771588</v>
      </c>
      <c r="Q17" s="232">
        <v>166.99928026500299</v>
      </c>
      <c r="R17" s="233">
        <v>147.34885499712357</v>
      </c>
      <c r="S17" s="233">
        <v>130.11858293036681</v>
      </c>
      <c r="T17" s="234">
        <v>126.55960707259814</v>
      </c>
      <c r="U17" s="70"/>
      <c r="V17" s="228" t="s">
        <v>14</v>
      </c>
      <c r="W17" s="127">
        <f t="shared" si="1"/>
        <v>490</v>
      </c>
      <c r="X17" s="127">
        <f t="shared" si="2"/>
        <v>446.15844000000004</v>
      </c>
      <c r="Y17" s="127">
        <f t="shared" si="3"/>
        <v>411.87570218250772</v>
      </c>
      <c r="Z17" s="127">
        <f t="shared" si="4"/>
        <v>374.55783094267997</v>
      </c>
      <c r="AA17" s="127">
        <f t="shared" si="5"/>
        <v>338.76996853757748</v>
      </c>
      <c r="AB17" s="127">
        <f t="shared" si="0"/>
        <v>313.71046547774694</v>
      </c>
      <c r="AC17" s="127">
        <f t="shared" si="0"/>
        <v>291.35564428545723</v>
      </c>
      <c r="AD17" s="235">
        <f t="shared" si="0"/>
        <v>282.69084433867067</v>
      </c>
    </row>
    <row r="18" spans="2:30" x14ac:dyDescent="0.25">
      <c r="B18" s="164" t="s">
        <v>15</v>
      </c>
      <c r="C18" s="231">
        <v>220</v>
      </c>
      <c r="D18" s="232">
        <v>240.30199999999999</v>
      </c>
      <c r="E18" s="232">
        <v>217.04771425136303</v>
      </c>
      <c r="F18" s="232">
        <v>200.76322608584454</v>
      </c>
      <c r="G18" s="232">
        <v>185.29273935367041</v>
      </c>
      <c r="H18" s="233">
        <v>165.88842056534446</v>
      </c>
      <c r="I18" s="233">
        <v>160.84240934539218</v>
      </c>
      <c r="J18" s="234">
        <v>156.0560631938537</v>
      </c>
      <c r="K18" s="70"/>
      <c r="L18" s="228" t="s">
        <v>15</v>
      </c>
      <c r="M18" s="231">
        <v>210</v>
      </c>
      <c r="N18" s="232">
        <v>230.68992</v>
      </c>
      <c r="O18" s="232">
        <v>212.32928568068121</v>
      </c>
      <c r="P18" s="232">
        <v>196.09431385129</v>
      </c>
      <c r="Q18" s="232">
        <v>176.02810238598687</v>
      </c>
      <c r="R18" s="233">
        <v>161.28040888297386</v>
      </c>
      <c r="S18" s="233">
        <v>142.46041970591878</v>
      </c>
      <c r="T18" s="234">
        <v>125.93750859646849</v>
      </c>
      <c r="U18" s="70"/>
      <c r="V18" s="228" t="s">
        <v>15</v>
      </c>
      <c r="W18" s="127">
        <f t="shared" si="1"/>
        <v>430</v>
      </c>
      <c r="X18" s="127">
        <f t="shared" si="2"/>
        <v>470.99191999999999</v>
      </c>
      <c r="Y18" s="127">
        <f t="shared" si="3"/>
        <v>429.37699993204421</v>
      </c>
      <c r="Z18" s="127">
        <f t="shared" si="4"/>
        <v>396.85753993713456</v>
      </c>
      <c r="AA18" s="127">
        <f t="shared" si="5"/>
        <v>361.32084173965728</v>
      </c>
      <c r="AB18" s="127">
        <f t="shared" si="0"/>
        <v>327.16882944831832</v>
      </c>
      <c r="AC18" s="127">
        <f t="shared" si="0"/>
        <v>303.30282905131094</v>
      </c>
      <c r="AD18" s="235">
        <f t="shared" si="0"/>
        <v>281.99357179032222</v>
      </c>
    </row>
    <row r="19" spans="2:30" x14ac:dyDescent="0.25">
      <c r="B19" s="164" t="s">
        <v>16</v>
      </c>
      <c r="C19" s="231">
        <v>175</v>
      </c>
      <c r="D19" s="232">
        <v>198.53196</v>
      </c>
      <c r="E19" s="232">
        <v>217.41985067729351</v>
      </c>
      <c r="F19" s="232">
        <v>196.87964325157611</v>
      </c>
      <c r="G19" s="232">
        <v>182.55938541299642</v>
      </c>
      <c r="H19" s="233">
        <v>168.89790712283764</v>
      </c>
      <c r="I19" s="233">
        <v>151.56540835572025</v>
      </c>
      <c r="J19" s="234">
        <v>147.29087173001002</v>
      </c>
      <c r="K19" s="70"/>
      <c r="L19" s="228" t="s">
        <v>16</v>
      </c>
      <c r="M19" s="231">
        <v>185</v>
      </c>
      <c r="N19" s="232">
        <v>194.63083499999999</v>
      </c>
      <c r="O19" s="232">
        <v>214.21477248765135</v>
      </c>
      <c r="P19" s="232">
        <v>197.53205967540276</v>
      </c>
      <c r="Q19" s="232">
        <v>182.75894219559893</v>
      </c>
      <c r="R19" s="233">
        <v>164.34678442151852</v>
      </c>
      <c r="S19" s="233">
        <v>150.83654581345621</v>
      </c>
      <c r="T19" s="234">
        <v>133.45832686141492</v>
      </c>
      <c r="U19" s="70"/>
      <c r="V19" s="228" t="s">
        <v>16</v>
      </c>
      <c r="W19" s="127">
        <f t="shared" si="1"/>
        <v>360</v>
      </c>
      <c r="X19" s="127">
        <f t="shared" si="2"/>
        <v>393.16279499999996</v>
      </c>
      <c r="Y19" s="127">
        <f t="shared" si="3"/>
        <v>431.63462316494486</v>
      </c>
      <c r="Z19" s="127">
        <f t="shared" si="4"/>
        <v>394.41170292697888</v>
      </c>
      <c r="AA19" s="127">
        <f t="shared" si="5"/>
        <v>365.31832760859538</v>
      </c>
      <c r="AB19" s="127">
        <f t="shared" si="0"/>
        <v>333.24469154435616</v>
      </c>
      <c r="AC19" s="127">
        <f t="shared" si="0"/>
        <v>302.40195416917646</v>
      </c>
      <c r="AD19" s="235">
        <f t="shared" si="0"/>
        <v>280.74919859142494</v>
      </c>
    </row>
    <row r="20" spans="2:30" x14ac:dyDescent="0.25">
      <c r="B20" s="164" t="s">
        <v>17</v>
      </c>
      <c r="C20" s="231">
        <v>125</v>
      </c>
      <c r="D20" s="232">
        <v>148.45564999999999</v>
      </c>
      <c r="E20" s="232">
        <v>169.06239320012261</v>
      </c>
      <c r="F20" s="232">
        <v>185.83645195055388</v>
      </c>
      <c r="G20" s="232">
        <v>168.89085772610036</v>
      </c>
      <c r="H20" s="233">
        <v>157.1602841287596</v>
      </c>
      <c r="I20" s="233">
        <v>145.90060311875425</v>
      </c>
      <c r="J20" s="234">
        <v>131.3678481232607</v>
      </c>
      <c r="K20" s="70"/>
      <c r="L20" s="228" t="s">
        <v>17</v>
      </c>
      <c r="M20" s="231">
        <v>150</v>
      </c>
      <c r="N20" s="232">
        <v>161.46152499999999</v>
      </c>
      <c r="O20" s="232">
        <v>170.3932309953459</v>
      </c>
      <c r="P20" s="232">
        <v>188.10474812978086</v>
      </c>
      <c r="Q20" s="232">
        <v>173.96617105199292</v>
      </c>
      <c r="R20" s="233">
        <v>161.41758874589237</v>
      </c>
      <c r="S20" s="233">
        <v>145.56181319134723</v>
      </c>
      <c r="T20" s="234">
        <v>133.96048849886532</v>
      </c>
      <c r="U20" s="70"/>
      <c r="V20" s="228" t="s">
        <v>17</v>
      </c>
      <c r="W20" s="127">
        <f t="shared" si="1"/>
        <v>275</v>
      </c>
      <c r="X20" s="127">
        <f t="shared" si="2"/>
        <v>309.91717499999999</v>
      </c>
      <c r="Y20" s="127">
        <f t="shared" si="3"/>
        <v>339.45562419546854</v>
      </c>
      <c r="Z20" s="127">
        <f t="shared" si="4"/>
        <v>373.94120008033474</v>
      </c>
      <c r="AA20" s="127">
        <f t="shared" si="5"/>
        <v>342.85702877809331</v>
      </c>
      <c r="AB20" s="127">
        <f t="shared" ref="AB20:AB22" si="6">H20+R20</f>
        <v>318.57787287465197</v>
      </c>
      <c r="AC20" s="127">
        <f t="shared" ref="AC20:AC22" si="7">I20+S20</f>
        <v>291.4624163101015</v>
      </c>
      <c r="AD20" s="235">
        <f t="shared" ref="AD20:AD22" si="8">J20+T20</f>
        <v>265.32833662212602</v>
      </c>
    </row>
    <row r="21" spans="2:30" x14ac:dyDescent="0.25">
      <c r="B21" s="164" t="s">
        <v>18</v>
      </c>
      <c r="C21" s="231">
        <v>75</v>
      </c>
      <c r="D21" s="232">
        <v>93.941874999999996</v>
      </c>
      <c r="E21" s="232">
        <v>112.23065060629831</v>
      </c>
      <c r="F21" s="232">
        <v>128.54823016668993</v>
      </c>
      <c r="G21" s="232">
        <v>142.1002801960388</v>
      </c>
      <c r="H21" s="233">
        <v>129.85463058204792</v>
      </c>
      <c r="I21" s="233">
        <v>121.48575915562951</v>
      </c>
      <c r="J21" s="234">
        <v>113.3747963546477</v>
      </c>
      <c r="K21" s="70"/>
      <c r="L21" s="228" t="s">
        <v>18</v>
      </c>
      <c r="M21" s="231">
        <v>100</v>
      </c>
      <c r="N21" s="232">
        <v>116.41222499999999</v>
      </c>
      <c r="O21" s="232">
        <v>125.95435337398783</v>
      </c>
      <c r="P21" s="232">
        <v>133.59233616141688</v>
      </c>
      <c r="Q21" s="232">
        <v>148.20530777397474</v>
      </c>
      <c r="R21" s="233">
        <v>137.72561225046456</v>
      </c>
      <c r="S21" s="233">
        <v>128.39234461540397</v>
      </c>
      <c r="T21" s="234">
        <v>116.31289274163169</v>
      </c>
      <c r="U21" s="70"/>
      <c r="V21" s="228" t="s">
        <v>18</v>
      </c>
      <c r="W21" s="127">
        <f>C21+M21</f>
        <v>175</v>
      </c>
      <c r="X21" s="127">
        <f t="shared" si="2"/>
        <v>210.35409999999999</v>
      </c>
      <c r="Y21" s="127">
        <f t="shared" si="3"/>
        <v>238.18500398028613</v>
      </c>
      <c r="Z21" s="127">
        <f t="shared" si="4"/>
        <v>262.14056632810684</v>
      </c>
      <c r="AA21" s="127">
        <f t="shared" si="5"/>
        <v>290.30558797001356</v>
      </c>
      <c r="AB21" s="127">
        <f t="shared" si="6"/>
        <v>267.58024283251245</v>
      </c>
      <c r="AC21" s="127">
        <f t="shared" si="7"/>
        <v>249.87810377103347</v>
      </c>
      <c r="AD21" s="235">
        <f t="shared" si="8"/>
        <v>229.68768909627937</v>
      </c>
    </row>
    <row r="22" spans="2:30" x14ac:dyDescent="0.25">
      <c r="B22" s="165" t="s">
        <v>19</v>
      </c>
      <c r="C22" s="231">
        <v>15</v>
      </c>
      <c r="D22" s="232">
        <v>31.6875</v>
      </c>
      <c r="E22" s="232">
        <v>43.73344765625</v>
      </c>
      <c r="F22" s="232">
        <v>55.624445789321314</v>
      </c>
      <c r="G22" s="232">
        <v>67.64069007741243</v>
      </c>
      <c r="H22" s="233">
        <v>79.50444803477221</v>
      </c>
      <c r="I22" s="233">
        <v>80.87825404963715</v>
      </c>
      <c r="J22" s="234">
        <v>81.239254402971483</v>
      </c>
      <c r="K22" s="70"/>
      <c r="L22" s="236" t="s">
        <v>19</v>
      </c>
      <c r="M22" s="231">
        <v>30</v>
      </c>
      <c r="N22" s="232">
        <v>56.3</v>
      </c>
      <c r="O22" s="232">
        <v>71.542062329999993</v>
      </c>
      <c r="P22" s="232">
        <v>82.13664531570268</v>
      </c>
      <c r="Q22" s="232">
        <v>91.526382662337738</v>
      </c>
      <c r="R22" s="233">
        <v>105.19485235374771</v>
      </c>
      <c r="S22" s="233">
        <v>107.08141960682447</v>
      </c>
      <c r="T22" s="234">
        <v>106.67984397778187</v>
      </c>
      <c r="U22" s="70"/>
      <c r="V22" s="236" t="s">
        <v>19</v>
      </c>
      <c r="W22" s="127">
        <f t="shared" si="1"/>
        <v>45</v>
      </c>
      <c r="X22" s="127">
        <f t="shared" si="2"/>
        <v>87.987499999999997</v>
      </c>
      <c r="Y22" s="127">
        <f t="shared" si="3"/>
        <v>115.27550998625</v>
      </c>
      <c r="Z22" s="127">
        <f t="shared" si="4"/>
        <v>137.76109110502398</v>
      </c>
      <c r="AA22" s="127">
        <f t="shared" si="5"/>
        <v>159.16707273975015</v>
      </c>
      <c r="AB22" s="127">
        <f t="shared" si="6"/>
        <v>184.69930038851993</v>
      </c>
      <c r="AC22" s="127">
        <f t="shared" si="7"/>
        <v>187.95967365646163</v>
      </c>
      <c r="AD22" s="235">
        <f t="shared" si="8"/>
        <v>187.91909838075335</v>
      </c>
    </row>
    <row r="23" spans="2:30" x14ac:dyDescent="0.25">
      <c r="B23" s="166" t="s">
        <v>20</v>
      </c>
      <c r="C23" s="16">
        <f>SUM(C4:C22)</f>
        <v>3055</v>
      </c>
      <c r="D23" s="16">
        <f t="shared" ref="D23:J23" si="9">SUM(D4:D22)</f>
        <v>3023.4239316129674</v>
      </c>
      <c r="E23" s="16">
        <f t="shared" si="9"/>
        <v>2954.3960381820111</v>
      </c>
      <c r="F23" s="16">
        <f t="shared" si="9"/>
        <v>2861.9038300085595</v>
      </c>
      <c r="G23" s="16">
        <f t="shared" si="9"/>
        <v>2756.3858360336194</v>
      </c>
      <c r="H23" s="16">
        <f t="shared" si="9"/>
        <v>2646.2865159793537</v>
      </c>
      <c r="I23" s="16">
        <f t="shared" si="9"/>
        <v>2543.4916614496524</v>
      </c>
      <c r="J23" s="16">
        <f t="shared" si="9"/>
        <v>2452.3407181744133</v>
      </c>
      <c r="K23" s="70"/>
      <c r="L23" s="237" t="s">
        <v>20</v>
      </c>
      <c r="M23" s="16">
        <f>SUM(M4:M22)</f>
        <v>2945</v>
      </c>
      <c r="N23" s="16">
        <f t="shared" ref="N23:T23" si="10">SUM(N4:N22)</f>
        <v>2875.4860400042785</v>
      </c>
      <c r="O23" s="16">
        <f t="shared" si="10"/>
        <v>2771.463923025221</v>
      </c>
      <c r="P23" s="16">
        <f t="shared" si="10"/>
        <v>2650.8495986026805</v>
      </c>
      <c r="Q23" s="16">
        <f t="shared" si="10"/>
        <v>2523.9288475449835</v>
      </c>
      <c r="R23" s="16">
        <f t="shared" si="10"/>
        <v>2394.9785208453713</v>
      </c>
      <c r="S23" s="16">
        <f t="shared" si="10"/>
        <v>2271.2018684935097</v>
      </c>
      <c r="T23" s="16">
        <f t="shared" si="10"/>
        <v>2160.4758779165973</v>
      </c>
      <c r="U23" s="70"/>
      <c r="V23" s="237" t="s">
        <v>20</v>
      </c>
      <c r="W23" s="16">
        <f>SUM(W4:W22)</f>
        <v>6000</v>
      </c>
      <c r="X23" s="16">
        <f t="shared" ref="X23:AD23" si="11">SUM(X4:X22)</f>
        <v>5898.9099716172459</v>
      </c>
      <c r="Y23" s="16">
        <f t="shared" si="11"/>
        <v>5725.8599612072312</v>
      </c>
      <c r="Z23" s="16">
        <f t="shared" si="11"/>
        <v>5512.7534286112414</v>
      </c>
      <c r="AA23" s="16">
        <f t="shared" si="11"/>
        <v>5280.3146835786029</v>
      </c>
      <c r="AB23" s="16">
        <f t="shared" si="11"/>
        <v>5041.265036824725</v>
      </c>
      <c r="AC23" s="16">
        <f t="shared" si="11"/>
        <v>4814.6935299431616</v>
      </c>
      <c r="AD23" s="16">
        <f t="shared" si="11"/>
        <v>4612.8165960910101</v>
      </c>
    </row>
  </sheetData>
  <mergeCells count="3">
    <mergeCell ref="C2:J2"/>
    <mergeCell ref="M2:T2"/>
    <mergeCell ref="W2:A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5"/>
  <sheetViews>
    <sheetView showGridLines="0" tabSelected="1" zoomScale="55" zoomScaleNormal="55" workbookViewId="0">
      <selection activeCell="A31" sqref="A31"/>
    </sheetView>
  </sheetViews>
  <sheetFormatPr defaultColWidth="9.140625" defaultRowHeight="15" x14ac:dyDescent="0.25"/>
  <cols>
    <col min="1" max="1" width="42.140625" style="40" customWidth="1"/>
    <col min="2" max="2" width="1.28515625" style="40" customWidth="1"/>
    <col min="3" max="16384" width="9.140625" style="40"/>
  </cols>
  <sheetData>
    <row r="1" spans="1:1" ht="5.45" customHeight="1" x14ac:dyDescent="0.25"/>
    <row r="13" spans="1:1" ht="33.75" x14ac:dyDescent="0.5">
      <c r="A13" s="239" t="str">
        <f>'Base Year Population'!B11</f>
        <v>NORTOPIA</v>
      </c>
    </row>
    <row r="55" spans="3:3" ht="18.75" x14ac:dyDescent="0.3">
      <c r="C55" s="139"/>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Base Year Population</vt:lpstr>
      <vt:lpstr>Comments</vt:lpstr>
      <vt:lpstr>Fertility</vt:lpstr>
      <vt:lpstr>Mortality</vt:lpstr>
      <vt:lpstr>Migration</vt:lpstr>
      <vt:lpstr>Employment Shock</vt:lpstr>
      <vt:lpstr>IndirectMig</vt:lpstr>
      <vt:lpstr>Official Projections</vt:lpstr>
      <vt:lpstr>Dashboard</vt:lpstr>
      <vt:lpstr>Projections in Detail</vt:lpstr>
      <vt:lpstr>Graph Tables</vt:lpstr>
      <vt:lpstr>Basecalc</vt:lpstr>
      <vt:lpstr>Shockcalc</vt:lpstr>
      <vt:lpstr>Equilcalc</vt:lpstr>
    </vt:vector>
  </TitlesOfParts>
  <Company>The James Hutton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Copus</dc:creator>
  <cp:lastModifiedBy>Ryan Weber</cp:lastModifiedBy>
  <dcterms:created xsi:type="dcterms:W3CDTF">2016-07-19T15:25:10Z</dcterms:created>
  <dcterms:modified xsi:type="dcterms:W3CDTF">2018-01-10T14:49:34Z</dcterms:modified>
</cp:coreProperties>
</file>